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Desktop\"/>
    </mc:Choice>
  </mc:AlternateContent>
  <bookViews>
    <workbookView xWindow="0" yWindow="0" windowWidth="19180" windowHeight="7130"/>
  </bookViews>
  <sheets>
    <sheet name="BS 6-9" sheetId="13" r:id="rId1"/>
    <sheet name="PL 10-13" sheetId="14" r:id="rId2"/>
    <sheet name="SH14" sheetId="28" r:id="rId3"/>
    <sheet name="SH15" sheetId="29" r:id="rId4"/>
    <sheet name="SH16-17" sheetId="26" r:id="rId5"/>
    <sheet name="CF 18-21" sheetId="25" r:id="rId6"/>
  </sheets>
  <definedNames>
    <definedName name="__FPMExcelClient_CellBasedFunctionStatus" localSheetId="0" hidden="1">"2_2_2_2_2"</definedName>
    <definedName name="__FPMExcelClient_CellBasedFunctionStatus" localSheetId="5" hidden="1">"2_2_2_2_2"</definedName>
    <definedName name="__FPMExcelClient_CellBasedFunctionStatus" localSheetId="1" hidden="1">"2_2_2_2_2"</definedName>
    <definedName name="__FPMExcelClient_CellBasedFunctionStatus" localSheetId="2" hidden="1">"2_2_2_2_2"</definedName>
    <definedName name="__FPMExcelClient_CellBasedFunctionStatus" localSheetId="4" hidden="1">"2_2_2_2_2"</definedName>
    <definedName name="_Hlk120336604" localSheetId="5">'CF 18-21'!$A$56</definedName>
    <definedName name="_xlnm.Print_Area" localSheetId="0">'BS 6-9'!$A$1:$I$123</definedName>
    <definedName name="_xlnm.Print_Area" localSheetId="5">'CF 18-21'!$A$1:$J$170</definedName>
    <definedName name="_xlnm.Print_Area" localSheetId="1">'PL 10-13'!$A$1:$K$114</definedName>
    <definedName name="_xlnm.Print_Area" localSheetId="2">'SH14'!$A$1:$AK$48</definedName>
    <definedName name="_xlnm.Print_Area" localSheetId="3">'SH15'!$A$1:$AM$45</definedName>
    <definedName name="_xlnm.Print_Area" localSheetId="4">'SH16-17'!$A$1:$AB$77</definedName>
    <definedName name="Title2nd" localSheetId="1">'PL 10-13'!#REF!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5" i="26" l="1"/>
  <c r="AB68" i="26"/>
  <c r="AB67" i="26"/>
  <c r="AB64" i="26"/>
  <c r="AB59" i="26"/>
  <c r="AB58" i="26"/>
  <c r="AB55" i="26"/>
  <c r="AB30" i="26"/>
  <c r="AB29" i="26"/>
  <c r="AB26" i="26"/>
  <c r="AB21" i="26"/>
  <c r="AB20" i="26"/>
  <c r="AB15" i="26"/>
  <c r="X15" i="26"/>
  <c r="AI20" i="29"/>
  <c r="AG20" i="29"/>
  <c r="AE20" i="29"/>
  <c r="AC20" i="29"/>
  <c r="AA20" i="29"/>
  <c r="Y20" i="29"/>
  <c r="W20" i="29"/>
  <c r="U20" i="29"/>
  <c r="S20" i="29"/>
  <c r="Q20" i="29"/>
  <c r="O20" i="29"/>
  <c r="M20" i="29"/>
  <c r="K20" i="29"/>
  <c r="I20" i="29"/>
  <c r="G20" i="29"/>
  <c r="E20" i="29"/>
  <c r="C20" i="29"/>
  <c r="AC15" i="28"/>
  <c r="AG15" i="28" s="1"/>
  <c r="AK15" i="28" s="1"/>
  <c r="AC16" i="28"/>
  <c r="AC20" i="28"/>
  <c r="AC22" i="28" s="1"/>
  <c r="AC35" i="28" s="1"/>
  <c r="AG45" i="28"/>
  <c r="AG44" i="28"/>
  <c r="AG41" i="28"/>
  <c r="W35" i="28"/>
  <c r="Y35" i="28"/>
  <c r="AA35" i="28"/>
  <c r="AE35" i="28"/>
  <c r="AI35" i="28"/>
  <c r="AK33" i="28"/>
  <c r="AI33" i="28"/>
  <c r="AG33" i="28"/>
  <c r="AC33" i="28"/>
  <c r="C22" i="28"/>
  <c r="E22" i="28"/>
  <c r="G22" i="28"/>
  <c r="I22" i="28"/>
  <c r="K22" i="28"/>
  <c r="M22" i="28"/>
  <c r="O22" i="28"/>
  <c r="S22" i="28"/>
  <c r="U22" i="28"/>
  <c r="W22" i="28"/>
  <c r="Y22" i="28"/>
  <c r="AA22" i="28"/>
  <c r="AE22" i="28"/>
  <c r="AI22" i="28"/>
  <c r="AE39" i="29"/>
  <c r="AE38" i="29"/>
  <c r="AE35" i="29"/>
  <c r="AE33" i="29"/>
  <c r="AG16" i="28"/>
  <c r="AK16" i="28" s="1"/>
  <c r="AA17" i="28"/>
  <c r="AA16" i="28"/>
  <c r="AA15" i="28"/>
  <c r="AE18" i="29"/>
  <c r="W33" i="29"/>
  <c r="W31" i="29"/>
  <c r="AC31" i="29"/>
  <c r="AE31" i="29"/>
  <c r="AC19" i="29"/>
  <c r="AC18" i="29"/>
  <c r="AC29" i="29"/>
  <c r="AC25" i="29"/>
  <c r="AE25" i="29" s="1"/>
  <c r="AC26" i="29"/>
  <c r="AE26" i="29" s="1"/>
  <c r="AC27" i="29"/>
  <c r="AE27" i="29" s="1"/>
  <c r="AE43" i="29"/>
  <c r="AE42" i="29"/>
  <c r="AE29" i="29"/>
  <c r="AE24" i="29"/>
  <c r="AE19" i="29"/>
  <c r="AC45" i="28"/>
  <c r="AC44" i="28"/>
  <c r="AC42" i="28"/>
  <c r="AG37" i="28"/>
  <c r="AG40" i="28"/>
  <c r="E37" i="14"/>
  <c r="G37" i="14"/>
  <c r="K113" i="14"/>
  <c r="I113" i="14"/>
  <c r="G113" i="14"/>
  <c r="E113" i="14"/>
  <c r="AC17" i="28" l="1"/>
  <c r="AK17" i="28"/>
  <c r="AC46" i="28"/>
  <c r="AE40" i="29"/>
  <c r="E33" i="14"/>
  <c r="N76" i="26"/>
  <c r="W40" i="29"/>
  <c r="W44" i="29" s="1"/>
  <c r="AC39" i="29"/>
  <c r="AC38" i="29"/>
  <c r="AC35" i="29"/>
  <c r="AC24" i="29"/>
  <c r="AI19" i="29"/>
  <c r="AI18" i="29"/>
  <c r="AI15" i="29"/>
  <c r="AC40" i="29" l="1"/>
  <c r="AC15" i="29"/>
  <c r="AI42" i="29" l="1"/>
  <c r="AM42" i="29" s="1"/>
  <c r="AC43" i="29"/>
  <c r="AC42" i="29"/>
  <c r="AI39" i="29"/>
  <c r="AM39" i="29" s="1"/>
  <c r="AI38" i="29"/>
  <c r="AM38" i="29" s="1"/>
  <c r="AI35" i="29"/>
  <c r="AM35" i="29" s="1"/>
  <c r="AI29" i="29"/>
  <c r="AM29" i="29" s="1"/>
  <c r="AI27" i="29"/>
  <c r="AM27" i="29" s="1"/>
  <c r="AI26" i="29"/>
  <c r="AM26" i="29" s="1"/>
  <c r="AI25" i="29"/>
  <c r="AM25" i="29" s="1"/>
  <c r="AI24" i="29"/>
  <c r="AM24" i="29" s="1"/>
  <c r="AM19" i="29"/>
  <c r="AM18" i="29"/>
  <c r="AM20" i="29" s="1"/>
  <c r="AI43" i="29" l="1"/>
  <c r="AM43" i="29" l="1"/>
  <c r="H87" i="25"/>
  <c r="F87" i="25"/>
  <c r="H121" i="25"/>
  <c r="H69" i="26" l="1"/>
  <c r="I33" i="14" l="1"/>
  <c r="X55" i="26"/>
  <c r="Z17" i="26"/>
  <c r="V17" i="26"/>
  <c r="T17" i="26"/>
  <c r="R17" i="26"/>
  <c r="P17" i="26"/>
  <c r="N17" i="26"/>
  <c r="L17" i="26"/>
  <c r="J17" i="26"/>
  <c r="H17" i="26"/>
  <c r="F17" i="26"/>
  <c r="D17" i="26"/>
  <c r="AB16" i="26"/>
  <c r="AB17" i="26" s="1"/>
  <c r="X16" i="26"/>
  <c r="X17" i="26" s="1"/>
  <c r="AM15" i="29"/>
  <c r="AE15" i="29"/>
  <c r="AM40" i="29" l="1"/>
  <c r="AK40" i="29"/>
  <c r="AI40" i="29"/>
  <c r="AG40" i="29"/>
  <c r="AA40" i="29"/>
  <c r="Y40" i="29"/>
  <c r="U40" i="29"/>
  <c r="S40" i="29"/>
  <c r="Q40" i="29"/>
  <c r="O40" i="29"/>
  <c r="M40" i="29"/>
  <c r="K40" i="29"/>
  <c r="I40" i="29"/>
  <c r="G40" i="29"/>
  <c r="E40" i="29"/>
  <c r="C40" i="29"/>
  <c r="AM31" i="29"/>
  <c r="AK31" i="29"/>
  <c r="AI31" i="29"/>
  <c r="AG31" i="29"/>
  <c r="AA31" i="29"/>
  <c r="Y31" i="29"/>
  <c r="U31" i="29"/>
  <c r="S31" i="29"/>
  <c r="Q31" i="29"/>
  <c r="Q33" i="29" s="1"/>
  <c r="O31" i="29"/>
  <c r="O33" i="29" s="1"/>
  <c r="O44" i="29" s="1"/>
  <c r="M31" i="29"/>
  <c r="K31" i="29"/>
  <c r="I31" i="29"/>
  <c r="G31" i="29"/>
  <c r="E31" i="29"/>
  <c r="C31" i="29"/>
  <c r="AK20" i="29"/>
  <c r="Q44" i="29" l="1"/>
  <c r="AI33" i="29"/>
  <c r="AI44" i="29" s="1"/>
  <c r="AM33" i="29"/>
  <c r="AM44" i="29" s="1"/>
  <c r="S33" i="29"/>
  <c r="S44" i="29" s="1"/>
  <c r="K33" i="29"/>
  <c r="K44" i="29" s="1"/>
  <c r="AC33" i="29"/>
  <c r="AG33" i="29"/>
  <c r="AG44" i="29" s="1"/>
  <c r="G33" i="29"/>
  <c r="G44" i="29" s="1"/>
  <c r="Y33" i="29"/>
  <c r="Y44" i="29" s="1"/>
  <c r="I33" i="29"/>
  <c r="I44" i="29" s="1"/>
  <c r="AA33" i="29"/>
  <c r="AA44" i="29" s="1"/>
  <c r="M33" i="29"/>
  <c r="M44" i="29" s="1"/>
  <c r="AK33" i="29"/>
  <c r="AK44" i="29" s="1"/>
  <c r="E33" i="29"/>
  <c r="E44" i="29" s="1"/>
  <c r="U33" i="29"/>
  <c r="U44" i="29" s="1"/>
  <c r="C33" i="29"/>
  <c r="C44" i="29" s="1"/>
  <c r="AE44" i="29" l="1"/>
  <c r="AC44" i="29"/>
  <c r="AI17" i="28" l="1"/>
  <c r="AG17" i="28"/>
  <c r="AE17" i="28"/>
  <c r="Y17" i="28"/>
  <c r="W17" i="28"/>
  <c r="U17" i="28"/>
  <c r="S17" i="28"/>
  <c r="Q17" i="28"/>
  <c r="O17" i="28"/>
  <c r="M17" i="28"/>
  <c r="K17" i="28"/>
  <c r="I17" i="28"/>
  <c r="G17" i="28"/>
  <c r="E17" i="28"/>
  <c r="C17" i="28"/>
  <c r="C24" i="13" l="1"/>
  <c r="I115" i="13" l="1"/>
  <c r="I118" i="13" s="1"/>
  <c r="I120" i="13" s="1"/>
  <c r="I84" i="13"/>
  <c r="I86" i="13" s="1"/>
  <c r="I75" i="13"/>
  <c r="I50" i="13"/>
  <c r="I24" i="13"/>
  <c r="E115" i="13"/>
  <c r="E118" i="13" s="1"/>
  <c r="E120" i="13" s="1"/>
  <c r="E84" i="13"/>
  <c r="E75" i="13"/>
  <c r="E50" i="13"/>
  <c r="E24" i="13"/>
  <c r="K96" i="14"/>
  <c r="K81" i="14"/>
  <c r="K52" i="14"/>
  <c r="K33" i="14"/>
  <c r="K21" i="14"/>
  <c r="G96" i="14"/>
  <c r="G81" i="14"/>
  <c r="G52" i="14"/>
  <c r="G33" i="14"/>
  <c r="G21" i="14"/>
  <c r="AB73" i="26"/>
  <c r="AB71" i="26"/>
  <c r="Z69" i="26"/>
  <c r="V69" i="26"/>
  <c r="T69" i="26"/>
  <c r="R69" i="26"/>
  <c r="P69" i="26"/>
  <c r="N69" i="26"/>
  <c r="L69" i="26"/>
  <c r="J69" i="26"/>
  <c r="F69" i="26"/>
  <c r="D69" i="26"/>
  <c r="Z60" i="26"/>
  <c r="Z62" i="26" s="1"/>
  <c r="V60" i="26"/>
  <c r="V62" i="26" s="1"/>
  <c r="V76" i="26" s="1"/>
  <c r="T60" i="26"/>
  <c r="T62" i="26" s="1"/>
  <c r="T76" i="26" s="1"/>
  <c r="R60" i="26"/>
  <c r="R62" i="26" s="1"/>
  <c r="R76" i="26" s="1"/>
  <c r="P60" i="26"/>
  <c r="P62" i="26" s="1"/>
  <c r="P76" i="26" s="1"/>
  <c r="N60" i="26"/>
  <c r="N62" i="26" s="1"/>
  <c r="L60" i="26"/>
  <c r="L62" i="26" s="1"/>
  <c r="J60" i="26"/>
  <c r="J62" i="26" s="1"/>
  <c r="H60" i="26"/>
  <c r="H62" i="26" s="1"/>
  <c r="H76" i="26" s="1"/>
  <c r="F60" i="26"/>
  <c r="F62" i="26" s="1"/>
  <c r="D60" i="26"/>
  <c r="D62" i="26" s="1"/>
  <c r="D76" i="26" s="1"/>
  <c r="AB60" i="26"/>
  <c r="AB62" i="26" s="1"/>
  <c r="J145" i="25"/>
  <c r="J121" i="25"/>
  <c r="J87" i="25"/>
  <c r="J41" i="25"/>
  <c r="J64" i="25" s="1"/>
  <c r="F145" i="25"/>
  <c r="F121" i="25"/>
  <c r="F41" i="25"/>
  <c r="F64" i="25" s="1"/>
  <c r="F132" i="25" s="1"/>
  <c r="F135" i="25" s="1"/>
  <c r="F137" i="25" s="1"/>
  <c r="C50" i="13"/>
  <c r="E52" i="13" l="1"/>
  <c r="F76" i="26"/>
  <c r="Z76" i="26"/>
  <c r="J76" i="26"/>
  <c r="L76" i="26"/>
  <c r="G39" i="14"/>
  <c r="E86" i="13"/>
  <c r="E122" i="13" s="1"/>
  <c r="I52" i="13"/>
  <c r="J132" i="25"/>
  <c r="J135" i="25" s="1"/>
  <c r="J137" i="25" s="1"/>
  <c r="K98" i="14"/>
  <c r="K99" i="14" s="1"/>
  <c r="G98" i="14"/>
  <c r="G99" i="14" s="1"/>
  <c r="K37" i="14"/>
  <c r="K39" i="14" s="1"/>
  <c r="I122" i="13"/>
  <c r="AB69" i="26"/>
  <c r="AB76" i="26" s="1"/>
  <c r="X60" i="26"/>
  <c r="X62" i="26" s="1"/>
  <c r="X76" i="26" s="1"/>
  <c r="X69" i="26"/>
  <c r="X29" i="26"/>
  <c r="AA31" i="28"/>
  <c r="AA29" i="28"/>
  <c r="AA28" i="28"/>
  <c r="AA27" i="28"/>
  <c r="AA26" i="28"/>
  <c r="AA40" i="28"/>
  <c r="AC40" i="28" s="1"/>
  <c r="AA37" i="28"/>
  <c r="AC37" i="28" s="1"/>
  <c r="AA21" i="28"/>
  <c r="AA20" i="28"/>
  <c r="AK45" i="28"/>
  <c r="AA44" i="28"/>
  <c r="AA45" i="28"/>
  <c r="AA41" i="28"/>
  <c r="AC41" i="28" s="1"/>
  <c r="D41" i="25"/>
  <c r="D64" i="25" s="1"/>
  <c r="D87" i="25"/>
  <c r="X21" i="26"/>
  <c r="X20" i="26"/>
  <c r="X26" i="26"/>
  <c r="X30" i="26"/>
  <c r="X37" i="26"/>
  <c r="AB37" i="26" s="1"/>
  <c r="X38" i="26"/>
  <c r="AB38" i="26" s="1"/>
  <c r="Z22" i="26"/>
  <c r="Z24" i="26" s="1"/>
  <c r="V22" i="26"/>
  <c r="V24" i="26" s="1"/>
  <c r="T22" i="26"/>
  <c r="T24" i="26" s="1"/>
  <c r="R22" i="26"/>
  <c r="X22" i="26" s="1"/>
  <c r="X24" i="26" s="1"/>
  <c r="F22" i="26"/>
  <c r="F24" i="26" s="1"/>
  <c r="H22" i="26"/>
  <c r="H24" i="26" s="1"/>
  <c r="J22" i="26"/>
  <c r="J24" i="26" s="1"/>
  <c r="N22" i="26"/>
  <c r="N24" i="26" s="1"/>
  <c r="P22" i="26"/>
  <c r="P24" i="26" s="1"/>
  <c r="L22" i="26"/>
  <c r="L24" i="26" s="1"/>
  <c r="D22" i="26"/>
  <c r="D24" i="26" s="1"/>
  <c r="R24" i="26" l="1"/>
  <c r="AB22" i="26"/>
  <c r="AB24" i="26" s="1"/>
  <c r="AB35" i="26" l="1"/>
  <c r="AB33" i="26"/>
  <c r="AB31" i="26"/>
  <c r="AB39" i="26" s="1"/>
  <c r="Z31" i="26"/>
  <c r="Z39" i="26" s="1"/>
  <c r="X31" i="26"/>
  <c r="X39" i="26" s="1"/>
  <c r="V31" i="26"/>
  <c r="V39" i="26" s="1"/>
  <c r="T31" i="26"/>
  <c r="T39" i="26" s="1"/>
  <c r="R31" i="26"/>
  <c r="R39" i="26" s="1"/>
  <c r="P31" i="26"/>
  <c r="P39" i="26" s="1"/>
  <c r="N31" i="26"/>
  <c r="N39" i="26" s="1"/>
  <c r="L31" i="26"/>
  <c r="L39" i="26" s="1"/>
  <c r="J31" i="26"/>
  <c r="J39" i="26" s="1"/>
  <c r="H31" i="26"/>
  <c r="H39" i="26" s="1"/>
  <c r="F31" i="26"/>
  <c r="F39" i="26" s="1"/>
  <c r="D31" i="26"/>
  <c r="D39" i="26" s="1"/>
  <c r="AK44" i="28"/>
  <c r="AI42" i="28"/>
  <c r="AE42" i="28"/>
  <c r="AA42" i="28"/>
  <c r="Y42" i="28"/>
  <c r="W42" i="28"/>
  <c r="U42" i="28"/>
  <c r="S42" i="28"/>
  <c r="Q42" i="28"/>
  <c r="O42" i="28"/>
  <c r="M42" i="28"/>
  <c r="K42" i="28"/>
  <c r="I42" i="28"/>
  <c r="G42" i="28"/>
  <c r="E42" i="28"/>
  <c r="C42" i="28"/>
  <c r="AK41" i="28"/>
  <c r="AK40" i="28"/>
  <c r="AA33" i="28"/>
  <c r="Y33" i="28"/>
  <c r="W33" i="28"/>
  <c r="U33" i="28"/>
  <c r="S33" i="28"/>
  <c r="Q33" i="28"/>
  <c r="O33" i="28"/>
  <c r="M33" i="28"/>
  <c r="K33" i="28"/>
  <c r="I33" i="28"/>
  <c r="G33" i="28"/>
  <c r="G35" i="28" s="1"/>
  <c r="G46" i="28" s="1"/>
  <c r="E33" i="28"/>
  <c r="C33" i="28"/>
  <c r="AC31" i="28"/>
  <c r="AG31" i="28" s="1"/>
  <c r="AK29" i="28"/>
  <c r="AC29" i="28"/>
  <c r="AE33" i="28" s="1"/>
  <c r="AC28" i="28"/>
  <c r="AG28" i="28" s="1"/>
  <c r="AK28" i="28" s="1"/>
  <c r="AC27" i="28"/>
  <c r="AG27" i="28" s="1"/>
  <c r="AK27" i="28" s="1"/>
  <c r="AC26" i="28"/>
  <c r="AG26" i="28" s="1"/>
  <c r="Q22" i="28"/>
  <c r="AC21" i="28"/>
  <c r="AG21" i="28" s="1"/>
  <c r="AK21" i="28" s="1"/>
  <c r="AG20" i="28"/>
  <c r="AG22" i="28" s="1"/>
  <c r="AG35" i="28" s="1"/>
  <c r="K35" i="28" l="1"/>
  <c r="K46" i="28" s="1"/>
  <c r="M35" i="28"/>
  <c r="M46" i="28" s="1"/>
  <c r="AE46" i="28"/>
  <c r="AK31" i="28"/>
  <c r="E35" i="28"/>
  <c r="E46" i="28" s="1"/>
  <c r="S35" i="28"/>
  <c r="S46" i="28" s="1"/>
  <c r="W46" i="28"/>
  <c r="U35" i="28"/>
  <c r="U46" i="28" s="1"/>
  <c r="AA46" i="28"/>
  <c r="C35" i="28"/>
  <c r="C46" i="28" s="1"/>
  <c r="Q35" i="28"/>
  <c r="Q46" i="28" s="1"/>
  <c r="I35" i="28"/>
  <c r="I46" i="28" s="1"/>
  <c r="Y46" i="28"/>
  <c r="AI46" i="28"/>
  <c r="O35" i="28"/>
  <c r="O46" i="28" s="1"/>
  <c r="AK37" i="28"/>
  <c r="AK42" i="28" s="1"/>
  <c r="AG42" i="28"/>
  <c r="AK20" i="28"/>
  <c r="AK22" i="28" s="1"/>
  <c r="AK26" i="28"/>
  <c r="D121" i="25"/>
  <c r="AK35" i="28" l="1"/>
  <c r="AK46" i="28" s="1"/>
  <c r="AG46" i="28"/>
  <c r="E96" i="14"/>
  <c r="E52" i="14" l="1"/>
  <c r="I52" i="14"/>
  <c r="H41" i="25" l="1"/>
  <c r="H64" i="25" l="1"/>
  <c r="H132" i="25" s="1"/>
  <c r="H135" i="25" l="1"/>
  <c r="H137" i="25" s="1"/>
  <c r="I96" i="14"/>
  <c r="C84" i="13" l="1"/>
  <c r="G84" i="13"/>
  <c r="D132" i="25" l="1"/>
  <c r="I21" i="14" l="1"/>
  <c r="I37" i="14" s="1"/>
  <c r="E21" i="14"/>
  <c r="C75" i="13"/>
  <c r="G24" i="13"/>
  <c r="H145" i="25" l="1"/>
  <c r="D145" i="25"/>
  <c r="I39" i="14" l="1"/>
  <c r="E39" i="14"/>
  <c r="G75" i="13" l="1"/>
  <c r="G50" i="13"/>
  <c r="C52" i="13"/>
  <c r="I81" i="14" l="1"/>
  <c r="I98" i="14" s="1"/>
  <c r="I99" i="14" s="1"/>
  <c r="E81" i="14"/>
  <c r="C115" i="13"/>
  <c r="C118" i="13" s="1"/>
  <c r="C120" i="13" s="1"/>
  <c r="G115" i="13"/>
  <c r="G118" i="13" s="1"/>
  <c r="G120" i="13" s="1"/>
  <c r="G52" i="13"/>
  <c r="E98" i="14" l="1"/>
  <c r="E99" i="14" s="1"/>
  <c r="D135" i="25"/>
  <c r="D137" i="25" s="1"/>
  <c r="C86" i="13"/>
  <c r="C122" i="13" s="1"/>
  <c r="G86" i="13"/>
  <c r="G122" i="13" s="1"/>
</calcChain>
</file>

<file path=xl/sharedStrings.xml><?xml version="1.0" encoding="utf-8"?>
<sst xmlns="http://schemas.openxmlformats.org/spreadsheetml/2006/main" count="770" uniqueCount="390">
  <si>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</si>
  <si>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</si>
  <si>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</si>
  <si>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</si>
  <si>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</si>
  <si>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</si>
  <si>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</si>
  <si>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</si>
  <si>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December</t>
  </si>
  <si>
    <t>Assets</t>
  </si>
  <si>
    <t>Note</t>
  </si>
  <si>
    <t>Current assets</t>
  </si>
  <si>
    <t>Cash and cash equivalents</t>
  </si>
  <si>
    <t>Accounts receivable - trade and others</t>
  </si>
  <si>
    <t>Short-term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</si>
  <si>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</si>
  <si>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</si>
  <si>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</si>
  <si>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</si>
  <si>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</si>
  <si>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</si>
  <si>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</si>
  <si>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</si>
  <si>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</si>
  <si>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</si>
  <si>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</si>
  <si>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</si>
  <si>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</si>
  <si>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</si>
  <si>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</si>
  <si>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</si>
  <si>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</si>
  <si>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</si>
  <si>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</si>
  <si>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</si>
  <si>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</si>
  <si>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</si>
  <si>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</si>
  <si>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</si>
  <si>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</si>
  <si>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</si>
  <si>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</si>
  <si>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</si>
  <si>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</si>
  <si>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</si>
  <si>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</si>
  <si>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</si>
  <si>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</si>
  <si>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</si>
  <si>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</si>
  <si>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</si>
  <si>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</si>
  <si>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 from related parties</t>
  </si>
  <si>
    <t>Income tax payable</t>
  </si>
  <si>
    <t>Other current financial liabilities</t>
  </si>
  <si>
    <t>Other current liabilities</t>
  </si>
  <si>
    <t xml:space="preserve"> 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</si>
  <si>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</si>
  <si>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</si>
  <si>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</si>
  <si>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</si>
  <si>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</si>
  <si>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</si>
  <si>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</si>
  <si>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</si>
  <si>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</si>
  <si>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</si>
  <si>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</si>
  <si>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</si>
  <si>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</si>
  <si>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</si>
  <si>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</si>
  <si>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</si>
  <si>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</si>
  <si>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</si>
  <si>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</si>
  <si>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</si>
  <si>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</si>
  <si>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 and associates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</si>
  <si>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</si>
  <si>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</si>
  <si>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</si>
  <si>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</si>
  <si>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</si>
  <si>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</si>
  <si>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</si>
  <si>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</si>
  <si>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</si>
  <si>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</si>
  <si>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</si>
  <si>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</si>
  <si>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</si>
  <si>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 xml:space="preserve">Statements of income </t>
  </si>
  <si>
    <t>Year ended 31 December</t>
  </si>
  <si>
    <t>Income</t>
  </si>
  <si>
    <t>Revenue from sale of goods</t>
  </si>
  <si>
    <t>Gains on sale of investments</t>
  </si>
  <si>
    <t>Interest income</t>
  </si>
  <si>
    <t>Dividend income</t>
  </si>
  <si>
    <t>Net foreign exchange gains</t>
  </si>
  <si>
    <t xml:space="preserve">   in associate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</si>
  <si>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</si>
  <si>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</si>
  <si>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</si>
  <si>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</si>
  <si>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</si>
  <si>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</si>
  <si>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   of biological assets</t>
  </si>
  <si>
    <t>(Reversal of) impairment losses</t>
  </si>
  <si>
    <t>Finance cost on lease liabilities</t>
  </si>
  <si>
    <t>Other finance costs</t>
  </si>
  <si>
    <t>Total expenses</t>
  </si>
  <si>
    <t>Share of profit of associates and joint ventures</t>
  </si>
  <si>
    <t xml:space="preserve">    accounted for using equity method</t>
  </si>
  <si>
    <t>Income tax expense (income)</t>
  </si>
  <si>
    <t>Profit for the year</t>
  </si>
  <si>
    <t>Profit for the year attributable to:</t>
  </si>
  <si>
    <t xml:space="preserve">   Equity holders of the Company</t>
  </si>
  <si>
    <t xml:space="preserve">   Non-controlling interests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</si>
  <si>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</si>
  <si>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</si>
  <si>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>Statements of comprehensive income</t>
  </si>
  <si>
    <t xml:space="preserve">Other comprehensive income </t>
  </si>
  <si>
    <t>Items that will be reclassified</t>
  </si>
  <si>
    <t xml:space="preserve">    subsequently to profit or loss</t>
  </si>
  <si>
    <t>Foreign currency translation differences</t>
  </si>
  <si>
    <t>Total items that will be reclassified</t>
  </si>
  <si>
    <t xml:space="preserve">Items that will not be reclassified </t>
  </si>
  <si>
    <t xml:space="preserve">Gains (losses) on equity investments measured at  </t>
  </si>
  <si>
    <t xml:space="preserve">   fair value through other comprehensive income</t>
  </si>
  <si>
    <t>Total items that will not be reclassified</t>
  </si>
  <si>
    <t>Other comprehensive income for the year,</t>
  </si>
  <si>
    <t>Total comprehensive income for the year</t>
  </si>
  <si>
    <t>Total comprehensive income attributable to:</t>
  </si>
  <si>
    <t xml:space="preserve">Charoen Pokphand Foods Public Company Limited </t>
  </si>
  <si>
    <t xml:space="preserve">and its Subsidiaries </t>
  </si>
  <si>
    <t>Statements of changes in equity</t>
  </si>
  <si>
    <t>Consolidated financial statements</t>
  </si>
  <si>
    <t>Surplus from</t>
  </si>
  <si>
    <t xml:space="preserve">equity investments </t>
  </si>
  <si>
    <t>change in</t>
  </si>
  <si>
    <t xml:space="preserve"> measured at fair value </t>
  </si>
  <si>
    <t>Foreign</t>
  </si>
  <si>
    <t>Total other</t>
  </si>
  <si>
    <t>Total shareholders’</t>
  </si>
  <si>
    <t>Issued and</t>
  </si>
  <si>
    <t xml:space="preserve">Share premium </t>
  </si>
  <si>
    <t xml:space="preserve"> shareholders’ equity</t>
  </si>
  <si>
    <t>Surplus on</t>
  </si>
  <si>
    <t>Unappropriated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</si>
  <si>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</si>
  <si>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</si>
  <si>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</si>
  <si>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</si>
  <si>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</si>
  <si>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</si>
  <si>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</si>
  <si>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 xml:space="preserve">paid-up </t>
  </si>
  <si>
    <t>on 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</si>
  <si>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</si>
  <si>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</si>
  <si>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</si>
  <si>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</si>
  <si>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</si>
  <si>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</si>
  <si>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</si>
  <si>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 xml:space="preserve"> comprehensive </t>
  </si>
  <si>
    <t>translation</t>
  </si>
  <si>
    <t xml:space="preserve"> of shareholders’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</si>
  <si>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</si>
  <si>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</si>
  <si>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</si>
  <si>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</si>
  <si>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</si>
  <si>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</si>
  <si>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</si>
  <si>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</si>
  <si>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</si>
  <si>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</si>
  <si>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</si>
  <si>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</si>
  <si>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>hedges</t>
  </si>
  <si>
    <t>income</t>
  </si>
  <si>
    <t>differences</t>
  </si>
  <si>
    <t xml:space="preserve"> equity</t>
  </si>
  <si>
    <t xml:space="preserve"> debentures </t>
  </si>
  <si>
    <t>the Company</t>
  </si>
  <si>
    <t>interests</t>
  </si>
  <si>
    <t>equity</t>
  </si>
  <si>
    <t>Transactions with owners, recorded directly in equity</t>
  </si>
  <si>
    <t xml:space="preserve">   Distributions to owners</t>
  </si>
  <si>
    <t xml:space="preserve">   Dividends paid </t>
  </si>
  <si>
    <t xml:space="preserve">   Shares repurchased</t>
  </si>
  <si>
    <t xml:space="preserve">   Total distributions to owners</t>
  </si>
  <si>
    <t xml:space="preserve">   Changes in ownership interests</t>
  </si>
  <si>
    <t xml:space="preserve">      in subsidiaries and associates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</si>
  <si>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</si>
  <si>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</si>
  <si>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</si>
  <si>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 </t>
  </si>
  <si>
    <t xml:space="preserve">   Acquisition of subsidiary with </t>
  </si>
  <si>
    <t xml:space="preserve">      non-controlling interests</t>
  </si>
  <si>
    <t xml:space="preserve">   Total changes in ownership interests</t>
  </si>
  <si>
    <t>Total transactions with owners,</t>
  </si>
  <si>
    <t xml:space="preserve">   recorded directly in equity</t>
  </si>
  <si>
    <t>Comprehensive income for the year</t>
  </si>
  <si>
    <t xml:space="preserve">   Profit</t>
  </si>
  <si>
    <t xml:space="preserve">   Other comprehensive income</t>
  </si>
  <si>
    <t xml:space="preserve">           benefit plans</t>
  </si>
  <si>
    <t xml:space="preserve">      - Others</t>
  </si>
  <si>
    <t>Year ended 31 December 2021</t>
  </si>
  <si>
    <t>Balance at 1 January 2021</t>
  </si>
  <si>
    <t>Balance at 31 December 2021</t>
  </si>
  <si>
    <t>Separate financial statements</t>
  </si>
  <si>
    <t xml:space="preserve">on ordinary </t>
  </si>
  <si>
    <t xml:space="preserve"> of shareholders’ </t>
  </si>
  <si>
    <t>perpetual</t>
  </si>
  <si>
    <t xml:space="preserve">shareholders’ </t>
  </si>
  <si>
    <t>debentures</t>
  </si>
  <si>
    <t xml:space="preserve">   Distributions to owners </t>
  </si>
  <si>
    <t xml:space="preserve">   Dividends paid</t>
  </si>
  <si>
    <t xml:space="preserve">   Total distributions to owners </t>
  </si>
  <si>
    <t xml:space="preserve">Total transactions with owners, </t>
  </si>
  <si>
    <t>Transfer to legal reserve</t>
  </si>
  <si>
    <t>Issue of subordinated perpetual debentures</t>
  </si>
  <si>
    <t xml:space="preserve">Issuance cost of subordinated perpetual </t>
  </si>
  <si>
    <t xml:space="preserve">   debentures - net of income tax</t>
  </si>
  <si>
    <t xml:space="preserve">Statements of cash flows </t>
  </si>
  <si>
    <t>Cash flows from operating activities</t>
  </si>
  <si>
    <t xml:space="preserve">Depreciation </t>
  </si>
  <si>
    <t>Amortisation</t>
  </si>
  <si>
    <t>Depreciation of biological assets</t>
  </si>
  <si>
    <t>(Reversal of) losses on inventory devaluation</t>
  </si>
  <si>
    <t>Finance costs</t>
  </si>
  <si>
    <t>Provisions for employee benefits</t>
  </si>
  <si>
    <t xml:space="preserve">Losses on sale and write-off of property, </t>
  </si>
  <si>
    <t xml:space="preserve">   plant and equipment, right-of-use assets</t>
  </si>
  <si>
    <t xml:space="preserve">   other intangible assets and investment properties</t>
  </si>
  <si>
    <t>Unrealised (gains) losses on exchange rates</t>
  </si>
  <si>
    <t xml:space="preserve">   accounted for using equity method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</si>
  <si>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</si>
  <si>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</si>
  <si>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</si>
  <si>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</si>
  <si>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Other financial liabilities</t>
  </si>
  <si>
    <t>Employee benefits paid</t>
  </si>
  <si>
    <t>Income tax paid</t>
  </si>
  <si>
    <t xml:space="preserve">   </t>
  </si>
  <si>
    <t>Cash flows from investing activities</t>
  </si>
  <si>
    <t>Interest received</t>
  </si>
  <si>
    <t>Dividends received</t>
  </si>
  <si>
    <t xml:space="preserve">Payment for acquisition of investments </t>
  </si>
  <si>
    <t>Proceeds from sale of investments</t>
  </si>
  <si>
    <t>Payment for acquisition of other intangible assets</t>
  </si>
  <si>
    <t>Proceeds from sale of other intangible assets</t>
  </si>
  <si>
    <t>Payment for acquisition of right-of-use assets</t>
  </si>
  <si>
    <t>Net cash provided by (used in) investing activities</t>
  </si>
  <si>
    <t>Cash flows from financing activities</t>
  </si>
  <si>
    <t>Proceeds from (repayment of) short-term</t>
  </si>
  <si>
    <t xml:space="preserve">    borrowings from financial institutions </t>
  </si>
  <si>
    <t>Proceeds from (repayment of) bills of exchange</t>
  </si>
  <si>
    <t>Proceeds from (repayment of) short-term borrowings</t>
  </si>
  <si>
    <t xml:space="preserve">   from related parties</t>
  </si>
  <si>
    <t>Payment of lease liabilities</t>
  </si>
  <si>
    <t>Payment to acquire treasury shares</t>
  </si>
  <si>
    <t xml:space="preserve">Proceeds from long-term borrowings </t>
  </si>
  <si>
    <t xml:space="preserve">   from financial institutions</t>
  </si>
  <si>
    <t xml:space="preserve">Repayment of long-term borrowings </t>
  </si>
  <si>
    <t xml:space="preserve">   from financial institutions </t>
  </si>
  <si>
    <t>Proceeds from issue of debentures</t>
  </si>
  <si>
    <t>Repayment of debentures</t>
  </si>
  <si>
    <t>Interest paid</t>
  </si>
  <si>
    <t>Dividends paid to non-controlling interests</t>
  </si>
  <si>
    <t xml:space="preserve">Dividend paid of the Company - net of </t>
  </si>
  <si>
    <t xml:space="preserve">   dividends for shares held in treasury</t>
  </si>
  <si>
    <t>Proceeds from issue of new ordinary shares</t>
  </si>
  <si>
    <t>Cash and cash equivalents at 1 January</t>
  </si>
  <si>
    <t>Cash and cash equivalents at 31 December</t>
  </si>
  <si>
    <t xml:space="preserve">Supplemental disclosures of cash flows 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</si>
  <si>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</si>
  <si>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</si>
  <si>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</si>
  <si>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</si>
  <si>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</si>
  <si>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</si>
  <si>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</si>
  <si>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 xml:space="preserve">        </t>
  </si>
  <si>
    <t>cash flow</t>
  </si>
  <si>
    <t xml:space="preserve">Gains on </t>
  </si>
  <si>
    <t>Transfer to retained earnings</t>
  </si>
  <si>
    <t>Payment for liquidation of subsidiary</t>
  </si>
  <si>
    <t xml:space="preserve">   defined benefit plans</t>
  </si>
  <si>
    <t>Gains</t>
  </si>
  <si>
    <t>(losses) on</t>
  </si>
  <si>
    <t xml:space="preserve">   Liquidation of subsidiary</t>
  </si>
  <si>
    <t>Gains on revaluation of assets</t>
  </si>
  <si>
    <t xml:space="preserve">      - Gains on remeasurement of defined </t>
  </si>
  <si>
    <t>Other financial assets</t>
  </si>
  <si>
    <t>Current portion of long-term loans to related parties</t>
  </si>
  <si>
    <t>Proceeds from (payment for) other financial assets</t>
  </si>
  <si>
    <t xml:space="preserve">   and investment properties</t>
  </si>
  <si>
    <t xml:space="preserve">Proceeds from sale of property, plant and equipment </t>
  </si>
  <si>
    <t>Net cash provided by (used in) operating activities</t>
  </si>
  <si>
    <t xml:space="preserve">       </t>
  </si>
  <si>
    <t xml:space="preserve">    equity method</t>
  </si>
  <si>
    <t>Gain from swap investment with shares</t>
  </si>
  <si>
    <t xml:space="preserve">    net of income tax</t>
  </si>
  <si>
    <t xml:space="preserve">(Reversal of) expected credit losses and bad debt for </t>
  </si>
  <si>
    <t xml:space="preserve">   accounts receivable - trade and others</t>
  </si>
  <si>
    <t xml:space="preserve">Interest and other expenses paid on subordinated </t>
  </si>
  <si>
    <t xml:space="preserve">   perpetual debentures</t>
  </si>
  <si>
    <t>Prepayment for acquisition of investment</t>
  </si>
  <si>
    <t>Year ended 31 December 2022</t>
  </si>
  <si>
    <t>Balance at 1 January 2022</t>
  </si>
  <si>
    <t>Balance at 31 December 2022</t>
  </si>
  <si>
    <t>Proceeds from long-term loan to related parties</t>
  </si>
  <si>
    <t>Payment for long-term loan to related parties</t>
  </si>
  <si>
    <t>Proceeds form (payment of) financial transaction costs</t>
  </si>
  <si>
    <t xml:space="preserve">   before effect of exchange rates</t>
  </si>
  <si>
    <t xml:space="preserve">   Impact of changes in accounting policy (net of income tax)</t>
  </si>
  <si>
    <t xml:space="preserve">   perpetual debentures - net of income tax</t>
  </si>
  <si>
    <t>hedges of</t>
  </si>
  <si>
    <t>net investments</t>
  </si>
  <si>
    <t>in foreign</t>
  </si>
  <si>
    <t>operations</t>
  </si>
  <si>
    <t>Other components of shareholder's equity</t>
  </si>
  <si>
    <t xml:space="preserve">Gains on changes in fair value </t>
  </si>
  <si>
    <t xml:space="preserve">   of investment properties </t>
  </si>
  <si>
    <t>Net foreign exchange losses</t>
  </si>
  <si>
    <t>5, 9, 11</t>
  </si>
  <si>
    <t>11, 12</t>
  </si>
  <si>
    <t>5, 18</t>
  </si>
  <si>
    <t>7, 26</t>
  </si>
  <si>
    <t>Gains on changes in fair value of investment properties</t>
  </si>
  <si>
    <t xml:space="preserve">Proceeds from issue of subordinated perpetual debentures </t>
  </si>
  <si>
    <t xml:space="preserve">Repayment of subordinated perpetual debentures </t>
  </si>
  <si>
    <t xml:space="preserve"> 9, 11</t>
  </si>
  <si>
    <t xml:space="preserve">(Gains) losses on changes in fair value </t>
  </si>
  <si>
    <t>Gains on</t>
  </si>
  <si>
    <t xml:space="preserve">Gains (losses) on </t>
  </si>
  <si>
    <t>Net decrease in cash and cash equivalents,</t>
  </si>
  <si>
    <t>Net cash used in financing activities</t>
  </si>
  <si>
    <r>
      <t xml:space="preserve">      the  consideration of  the  shares  with  dividend  income  from  a  subsidiary (see details in note 9)</t>
    </r>
    <r>
      <rPr>
        <i/>
        <sz val="11"/>
        <rFont val="Times New Roman"/>
        <family val="1"/>
      </rPr>
      <t>.</t>
    </r>
  </si>
  <si>
    <t>Balance at 31 December 2020 - as reported</t>
  </si>
  <si>
    <t xml:space="preserve">Adjustments to reconcile profit to </t>
  </si>
  <si>
    <t xml:space="preserve">   cash receipts (payments)</t>
  </si>
  <si>
    <t xml:space="preserve">   of derivatives</t>
  </si>
  <si>
    <t xml:space="preserve">Unrealised (gains) losses on changes in fair value </t>
  </si>
  <si>
    <t xml:space="preserve">Proceeds from (payment for) short-term loans to </t>
  </si>
  <si>
    <t xml:space="preserve">   related parties</t>
  </si>
  <si>
    <t xml:space="preserve">Net consideration paid from acquisition </t>
  </si>
  <si>
    <t xml:space="preserve">   of subsidiaries</t>
  </si>
  <si>
    <t xml:space="preserve">Payment for acqusition of property, plant and </t>
  </si>
  <si>
    <t xml:space="preserve">   equipment and investment properties</t>
  </si>
  <si>
    <t xml:space="preserve">Payment for acquisition of non-controlling interests </t>
  </si>
  <si>
    <t xml:space="preserve">   of investment in associate</t>
  </si>
  <si>
    <t xml:space="preserve">      income from a subsidiary (see details in note 9).</t>
  </si>
  <si>
    <t>Profit before income tax expense</t>
  </si>
  <si>
    <t xml:space="preserve">Gains on hedges of net investments in  </t>
  </si>
  <si>
    <t xml:space="preserve">    foreign operations</t>
  </si>
  <si>
    <t>Gains on cash flow hedges</t>
  </si>
  <si>
    <t xml:space="preserve">    associates and joint ventures for using</t>
  </si>
  <si>
    <t xml:space="preserve">Income tax relating to items that will be </t>
  </si>
  <si>
    <t xml:space="preserve">   reclassified subsequently to profit or loss</t>
  </si>
  <si>
    <t xml:space="preserve">Gains on remeasurements of </t>
  </si>
  <si>
    <t xml:space="preserve">Income tax relating to items that will not be </t>
  </si>
  <si>
    <t xml:space="preserve">    reclassified subsequently to profit or loss</t>
  </si>
  <si>
    <t xml:space="preserve">Share of other comprehensive income of </t>
  </si>
  <si>
    <t xml:space="preserve">Effect of exchange rate changes on </t>
  </si>
  <si>
    <t xml:space="preserve">   cash and cash equivalents</t>
  </si>
  <si>
    <t>Net decrease in cash and cash equivalents</t>
  </si>
  <si>
    <t>2.4  During the year 2022,  the Company partially sold its interest in a direct subsidiary amounting to Baht  12,078  million, whereby</t>
  </si>
  <si>
    <t>2.5  During the year 2022,  the Company increased share capital in a direct subsidiary amounting to Zloty 23 million or equivalent to</t>
  </si>
  <si>
    <t xml:space="preserve">       Baht  187  million  by  offsetting  the consideration of the shares with short-term loan to (see details in note 9).</t>
  </si>
  <si>
    <r>
      <t xml:space="preserve">2.1  As at 31 December 2022,  the Group had accrued dividend income amounting  to  Baht  157  million  </t>
    </r>
    <r>
      <rPr>
        <i/>
        <sz val="11"/>
        <rFont val="Times New Roman"/>
        <family val="1"/>
      </rPr>
      <t>(2021: Baht 172 million)</t>
    </r>
    <r>
      <rPr>
        <sz val="11"/>
        <rFont val="Times New Roman"/>
        <family val="1"/>
      </rPr>
      <t>.</t>
    </r>
  </si>
  <si>
    <t xml:space="preserve">2.2  During the year 2022,  the Company increased share capital in a direct subsidiary amounting to Baht 7,171 million by offsetting </t>
  </si>
  <si>
    <t>2.7  During the year 2022,  the Group and the Company had building revalued and recognised the increase in value of building in the</t>
  </si>
  <si>
    <t xml:space="preserve">2.3  During the year 2022,  the Company  entered   into  an  agreement  to  acquire  ordinary  shares  of  certain  indirect  subsidiaries  </t>
  </si>
  <si>
    <t xml:space="preserve">      totalling US Dollar  211  million or equivalent to Baht  7,510  million  by offsetting the consideration of the shares with dividend </t>
  </si>
  <si>
    <t xml:space="preserve">2.6  During the year 2022,  the Group  and  the Company  had  land  revalued  and  recognised  the  increase in value of  land  in  the  </t>
  </si>
  <si>
    <t>(Gains) on changes in fair value of investment</t>
  </si>
  <si>
    <t xml:space="preserve">      (see details in note 14).</t>
  </si>
  <si>
    <t xml:space="preserve">      consolidated  and  separate  financial  statements  amounting  to  Baht   14,765   million  and   Baht   2,793   million, respectively  </t>
  </si>
  <si>
    <t>Surplus (deficits) on common control transactions</t>
  </si>
  <si>
    <t>9, 14, 16</t>
  </si>
  <si>
    <t>Deficit on</t>
  </si>
  <si>
    <t>Share of other comprehensive income (expense) of</t>
  </si>
  <si>
    <r>
      <t xml:space="preserve">     </t>
    </r>
    <r>
      <rPr>
        <i/>
        <sz val="11"/>
        <rFont val="Times New Roman"/>
        <family val="1"/>
      </rPr>
      <t xml:space="preserve"> (2021:</t>
    </r>
    <r>
      <rPr>
        <sz val="11"/>
        <rFont val="Times New Roman"/>
        <family val="1"/>
      </rPr>
      <t xml:space="preserve">  </t>
    </r>
    <r>
      <rPr>
        <i/>
        <sz val="11"/>
        <rFont val="Times New Roman"/>
        <family val="1"/>
      </rPr>
      <t>Baht  222  million</t>
    </r>
    <r>
      <rPr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in the consolidated financial statements).</t>
    </r>
  </si>
  <si>
    <t xml:space="preserve">       consolidated  and  separate  financial  statements  amounting  to  Baht   25,963   million  and   Baht   2,953   million,  respectively</t>
  </si>
  <si>
    <t xml:space="preserve">       the consideration of the shares was offsetting with the acquirer (see details in note 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</si>
</sst>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</numFmts>
  <fonts count="14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sz val="12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color rgb="FF000000"/>
      <name val="Browallia New"/>
      <family val="2"/>
    </font>
    <font>
      <b/>
      <sz val="11"/>
      <color theme="1"/>
      <name val="Times New Roman"/>
      <family val="1"/>
    </font>
    <font>
      <sz val="11"/>
      <color indexed="8"/>
      <name val="Angsana New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0" fontId="1" fillId="0" borderId="0"/>
    <xf numFmtId="190" fontId="1" fillId="0" borderId="0" applyFont="0" applyFill="0" applyBorder="0" applyAlignment="0" applyProtection="0"/>
    <xf numFmtId="0" fontId="103" fillId="0" borderId="0"/>
    <xf numFmtId="191" fontId="1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05" fillId="0" borderId="0" applyFont="0" applyFill="0" applyBorder="0" applyAlignment="0" applyProtection="0"/>
    <xf numFmtId="0" fontId="103" fillId="0" borderId="0"/>
    <xf numFmtId="194" fontId="1" fillId="0" borderId="0" applyFont="0" applyFill="0" applyBorder="0" applyAlignment="0" applyProtection="0"/>
    <xf numFmtId="189" fontId="106" fillId="0" borderId="0" applyFont="0" applyFill="0" applyBorder="0" applyAlignment="0" applyProtection="0"/>
    <xf numFmtId="188" fontId="106" fillId="0" borderId="0" applyFont="0" applyFill="0" applyBorder="0" applyAlignment="0" applyProtection="0"/>
    <xf numFmtId="0" fontId="106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43" fontId="29" fillId="0" borderId="1">
      <alignment horizontal="right" vertical="center"/>
    </xf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9" fontId="33" fillId="0" borderId="0"/>
    <xf numFmtId="0" fontId="34" fillId="0" borderId="2">
      <alignment horizontal="center"/>
    </xf>
    <xf numFmtId="0" fontId="35" fillId="0" borderId="0"/>
    <xf numFmtId="0" fontId="35" fillId="0" borderId="3" applyFill="0">
      <alignment horizontal="center"/>
      <protection locked="0"/>
    </xf>
    <xf numFmtId="0" fontId="34" fillId="0" borderId="0" applyFill="0">
      <alignment horizontal="center"/>
      <protection locked="0"/>
    </xf>
    <xf numFmtId="0" fontId="34" fillId="16" borderId="0"/>
    <xf numFmtId="0" fontId="34" fillId="0" borderId="0">
      <protection locked="0"/>
    </xf>
    <xf numFmtId="0" fontId="34" fillId="0" borderId="0"/>
    <xf numFmtId="170" fontId="34" fillId="0" borderId="0"/>
    <xf numFmtId="171" fontId="34" fillId="0" borderId="0"/>
    <xf numFmtId="0" fontId="35" fillId="17" borderId="0">
      <alignment horizontal="right"/>
    </xf>
    <xf numFmtId="0" fontId="34" fillId="0" borderId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1" borderId="0" applyNumberFormat="0" applyBorder="0" applyAlignment="0" applyProtection="0"/>
    <xf numFmtId="0" fontId="36" fillId="22" borderId="4" applyNumberFormat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8" fillId="22" borderId="5" applyNumberFormat="0" applyAlignment="0" applyProtection="0"/>
    <xf numFmtId="5" fontId="107" fillId="0" borderId="6" applyAlignment="0" applyProtection="0"/>
    <xf numFmtId="172" fontId="1" fillId="0" borderId="0" applyFill="0" applyBorder="0" applyAlignment="0"/>
    <xf numFmtId="195" fontId="108" fillId="0" borderId="0" applyFill="0" applyBorder="0" applyAlignment="0"/>
    <xf numFmtId="196" fontId="108" fillId="0" borderId="0" applyFill="0" applyBorder="0" applyAlignment="0"/>
    <xf numFmtId="168" fontId="109" fillId="0" borderId="0" applyFill="0" applyBorder="0" applyAlignment="0"/>
    <xf numFmtId="197" fontId="109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39" fillId="22" borderId="5" applyNumberFormat="0" applyAlignment="0" applyProtection="0"/>
    <xf numFmtId="0" fontId="39" fillId="22" borderId="5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43" fontId="1" fillId="0" borderId="0" applyFont="0" applyFill="0" applyBorder="0" applyAlignment="0" applyProtection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198" fontId="10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3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35" fillId="0" borderId="0" applyFont="0" applyFill="0" applyBorder="0" applyAlignment="0" applyProtection="0"/>
    <xf numFmtId="173" fontId="33" fillId="0" borderId="0"/>
    <xf numFmtId="3" fontId="1" fillId="0" borderId="0" applyFont="0" applyFill="0" applyBorder="0" applyAlignment="0" applyProtection="0"/>
    <xf numFmtId="0" fontId="41" fillId="0" borderId="0" applyNumberFormat="0" applyAlignment="0">
      <alignment horizontal="left"/>
    </xf>
    <xf numFmtId="0" fontId="111" fillId="0" borderId="0"/>
    <xf numFmtId="0" fontId="111" fillId="0" borderId="0"/>
    <xf numFmtId="195" fontId="108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3" fillId="0" borderId="0"/>
    <xf numFmtId="201" fontId="1" fillId="0" borderId="0"/>
    <xf numFmtId="0" fontId="23" fillId="24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62" fillId="0" borderId="0" applyFill="0" applyBorder="0" applyAlignment="0"/>
    <xf numFmtId="38" fontId="77" fillId="0" borderId="8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33" fillId="0" borderId="0"/>
    <xf numFmtId="0" fontId="42" fillId="7" borderId="5" applyNumberFormat="0" applyAlignment="0" applyProtection="0"/>
    <xf numFmtId="198" fontId="108" fillId="0" borderId="0" applyFill="0" applyBorder="0" applyAlignment="0"/>
    <xf numFmtId="195" fontId="108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43" fillId="0" borderId="0" applyNumberFormat="0" applyAlignment="0">
      <alignment horizontal="left"/>
    </xf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6" fontId="3" fillId="0" borderId="0">
      <alignment horizontal="right"/>
    </xf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38" fontId="48" fillId="24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10" applyNumberFormat="0" applyAlignment="0" applyProtection="0">
      <alignment horizontal="left" vertical="center"/>
    </xf>
    <xf numFmtId="0" fontId="50" fillId="0" borderId="11">
      <alignment horizontal="left" vertical="center"/>
    </xf>
    <xf numFmtId="202" fontId="112" fillId="25" borderId="0">
      <alignment horizontal="left" vertical="top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3" fillId="25" borderId="0">
      <alignment horizontal="left" wrapText="1"/>
    </xf>
    <xf numFmtId="185" fontId="1" fillId="0" borderId="0" applyBorder="0" applyAlignment="0"/>
    <xf numFmtId="10" fontId="48" fillId="25" borderId="2" applyNumberFormat="0" applyBorder="0" applyAlignment="0" applyProtection="0"/>
    <xf numFmtId="0" fontId="54" fillId="7" borderId="5" applyNumberFormat="0" applyAlignment="0" applyProtection="0"/>
    <xf numFmtId="0" fontId="54" fillId="7" borderId="5" applyNumberFormat="0" applyAlignment="0" applyProtection="0"/>
    <xf numFmtId="203" fontId="1" fillId="0" borderId="0"/>
    <xf numFmtId="169" fontId="114" fillId="0" borderId="0"/>
    <xf numFmtId="38" fontId="115" fillId="0" borderId="0"/>
    <xf numFmtId="38" fontId="116" fillId="0" borderId="0"/>
    <xf numFmtId="38" fontId="117" fillId="0" borderId="0"/>
    <xf numFmtId="38" fontId="9" fillId="0" borderId="0"/>
    <xf numFmtId="0" fontId="3" fillId="0" borderId="0"/>
    <xf numFmtId="0" fontId="3" fillId="0" borderId="0"/>
    <xf numFmtId="0" fontId="22" fillId="0" borderId="0" applyNumberFormat="0" applyFont="0" applyFill="0" applyBorder="0" applyProtection="0">
      <alignment horizontal="left" vertical="center"/>
    </xf>
    <xf numFmtId="198" fontId="108" fillId="0" borderId="0" applyFill="0" applyBorder="0" applyAlignment="0"/>
    <xf numFmtId="195" fontId="108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18" fillId="0" borderId="0"/>
    <xf numFmtId="0" fontId="119" fillId="0" borderId="0"/>
    <xf numFmtId="0" fontId="118" fillId="0" borderId="0"/>
    <xf numFmtId="0" fontId="119" fillId="0" borderId="0"/>
    <xf numFmtId="0" fontId="120" fillId="0" borderId="0"/>
    <xf numFmtId="177" fontId="25" fillId="0" borderId="0" applyFont="0" applyFill="0" applyBorder="0" applyAlignment="0" applyProtection="0"/>
    <xf numFmtId="38" fontId="121" fillId="0" borderId="0" applyFont="0" applyFill="0" applyBorder="0" applyAlignment="0" applyProtection="0"/>
    <xf numFmtId="40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8" fontId="121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37" fontId="58" fillId="0" borderId="0"/>
    <xf numFmtId="0" fontId="118" fillId="0" borderId="0"/>
    <xf numFmtId="0" fontId="119" fillId="0" borderId="0"/>
    <xf numFmtId="0" fontId="119" fillId="0" borderId="0"/>
    <xf numFmtId="180" fontId="59" fillId="0" borderId="0"/>
    <xf numFmtId="0" fontId="1" fillId="0" borderId="0"/>
    <xf numFmtId="0" fontId="111" fillId="0" borderId="0"/>
    <xf numFmtId="0" fontId="102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24" fillId="0" borderId="0"/>
    <xf numFmtId="0" fontId="1" fillId="0" borderId="0"/>
    <xf numFmtId="0" fontId="137" fillId="0" borderId="0"/>
    <xf numFmtId="0" fontId="1" fillId="0" borderId="0"/>
    <xf numFmtId="0" fontId="135" fillId="0" borderId="0"/>
    <xf numFmtId="0" fontId="1" fillId="0" borderId="0"/>
    <xf numFmtId="204" fontId="1" fillId="0" borderId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60" fillId="22" borderId="4" applyNumberFormat="0" applyAlignment="0" applyProtection="0"/>
    <xf numFmtId="0" fontId="60" fillId="22" borderId="4" applyNumberFormat="0" applyAlignment="0" applyProtection="0"/>
    <xf numFmtId="40" fontId="14" fillId="28" borderId="0">
      <alignment horizontal="right"/>
    </xf>
    <xf numFmtId="0" fontId="61" fillId="28" borderId="17"/>
    <xf numFmtId="0" fontId="122" fillId="0" borderId="0">
      <alignment horizontal="center"/>
    </xf>
    <xf numFmtId="0" fontId="123" fillId="0" borderId="0">
      <alignment horizontal="center"/>
    </xf>
    <xf numFmtId="197" fontId="109" fillId="0" borderId="0" applyFont="0" applyFill="0" applyBorder="0" applyAlignment="0" applyProtection="0"/>
    <xf numFmtId="205" fontId="108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21" fillId="0" borderId="18" applyNumberFormat="0" applyBorder="0"/>
    <xf numFmtId="3" fontId="124" fillId="0" borderId="0" applyNumberFormat="0" applyFill="0" applyBorder="0" applyAlignment="0" applyProtection="0"/>
    <xf numFmtId="198" fontId="108" fillId="0" borderId="0" applyFill="0" applyBorder="0" applyAlignment="0"/>
    <xf numFmtId="195" fontId="108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77" fillId="0" borderId="0" applyNumberFormat="0" applyFont="0" applyFill="0" applyBorder="0" applyAlignment="0" applyProtection="0">
      <alignment horizontal="left"/>
    </xf>
    <xf numFmtId="15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0" fontId="107" fillId="0" borderId="3">
      <alignment horizontal="center"/>
    </xf>
    <xf numFmtId="3" fontId="77" fillId="0" borderId="0" applyFont="0" applyFill="0" applyBorder="0" applyAlignment="0" applyProtection="0"/>
    <xf numFmtId="0" fontId="77" fillId="29" borderId="0" applyNumberFormat="0" applyFont="0" applyBorder="0" applyAlignment="0" applyProtection="0"/>
    <xf numFmtId="37" fontId="10" fillId="0" borderId="0"/>
    <xf numFmtId="1" fontId="1" fillId="0" borderId="19" applyNumberFormat="0" applyFill="0" applyAlignment="0" applyProtection="0">
      <alignment horizontal="center" vertical="center"/>
    </xf>
    <xf numFmtId="181" fontId="1" fillId="0" borderId="0" applyNumberFormat="0" applyFill="0" applyBorder="0" applyAlignment="0" applyProtection="0">
      <alignment horizontal="left"/>
    </xf>
    <xf numFmtId="4" fontId="62" fillId="30" borderId="4" applyNumberFormat="0" applyProtection="0">
      <alignment vertical="center"/>
    </xf>
    <xf numFmtId="4" fontId="63" fillId="30" borderId="4" applyNumberFormat="0" applyProtection="0">
      <alignment vertical="center"/>
    </xf>
    <xf numFmtId="4" fontId="62" fillId="30" borderId="4" applyNumberFormat="0" applyProtection="0">
      <alignment horizontal="left" vertical="center" indent="1"/>
    </xf>
    <xf numFmtId="4" fontId="62" fillId="30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2" fillId="32" borderId="4" applyNumberFormat="0" applyProtection="0">
      <alignment horizontal="right" vertical="center"/>
    </xf>
    <xf numFmtId="4" fontId="62" fillId="33" borderId="4" applyNumberFormat="0" applyProtection="0">
      <alignment horizontal="right" vertical="center"/>
    </xf>
    <xf numFmtId="4" fontId="62" fillId="34" borderId="4" applyNumberFormat="0" applyProtection="0">
      <alignment horizontal="right" vertical="center"/>
    </xf>
    <xf numFmtId="4" fontId="62" fillId="35" borderId="4" applyNumberFormat="0" applyProtection="0">
      <alignment horizontal="right" vertical="center"/>
    </xf>
    <xf numFmtId="4" fontId="62" fillId="36" borderId="4" applyNumberFormat="0" applyProtection="0">
      <alignment horizontal="right" vertical="center"/>
    </xf>
    <xf numFmtId="4" fontId="62" fillId="37" borderId="4" applyNumberFormat="0" applyProtection="0">
      <alignment horizontal="right" vertical="center"/>
    </xf>
    <xf numFmtId="4" fontId="62" fillId="38" borderId="4" applyNumberFormat="0" applyProtection="0">
      <alignment horizontal="right" vertical="center"/>
    </xf>
    <xf numFmtId="4" fontId="62" fillId="39" borderId="4" applyNumberFormat="0" applyProtection="0">
      <alignment horizontal="right" vertical="center"/>
    </xf>
    <xf numFmtId="4" fontId="62" fillId="40" borderId="4" applyNumberFormat="0" applyProtection="0">
      <alignment horizontal="right" vertical="center"/>
    </xf>
    <xf numFmtId="4" fontId="64" fillId="41" borderId="4" applyNumberFormat="0" applyProtection="0">
      <alignment horizontal="left" vertical="center" indent="1"/>
    </xf>
    <xf numFmtId="4" fontId="62" fillId="42" borderId="20" applyNumberFormat="0" applyProtection="0">
      <alignment horizontal="left" vertical="center" indent="1"/>
    </xf>
    <xf numFmtId="4" fontId="65" fillId="43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2" fillId="42" borderId="4" applyNumberFormat="0" applyProtection="0">
      <alignment horizontal="left" vertical="center" indent="1"/>
    </xf>
    <xf numFmtId="4" fontId="62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2" fillId="25" borderId="4" applyNumberFormat="0" applyProtection="0">
      <alignment vertical="center"/>
    </xf>
    <xf numFmtId="4" fontId="63" fillId="25" borderId="4" applyNumberFormat="0" applyProtection="0">
      <alignment vertical="center"/>
    </xf>
    <xf numFmtId="4" fontId="62" fillId="25" borderId="4" applyNumberFormat="0" applyProtection="0">
      <alignment horizontal="left" vertical="center" indent="1"/>
    </xf>
    <xf numFmtId="4" fontId="62" fillId="25" borderId="4" applyNumberFormat="0" applyProtection="0">
      <alignment horizontal="left" vertical="center" indent="1"/>
    </xf>
    <xf numFmtId="4" fontId="62" fillId="42" borderId="4" applyNumberFormat="0" applyProtection="0">
      <alignment horizontal="right" vertical="center"/>
    </xf>
    <xf numFmtId="4" fontId="63" fillId="42" borderId="4" applyNumberFormat="0" applyProtection="0">
      <alignment horizontal="right" vertical="center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66" fillId="0" borderId="0"/>
    <xf numFmtId="4" fontId="67" fillId="42" borderId="4" applyNumberFormat="0" applyProtection="0">
      <alignment horizontal="right" vertical="center"/>
    </xf>
    <xf numFmtId="38" fontId="22" fillId="0" borderId="0" applyNumberFormat="0" applyFont="0" applyFill="0" applyBorder="0" applyAlignment="0"/>
    <xf numFmtId="0" fontId="68" fillId="3" borderId="0" applyNumberFormat="0" applyBorder="0" applyAlignment="0" applyProtection="0"/>
    <xf numFmtId="39" fontId="125" fillId="0" borderId="0"/>
    <xf numFmtId="164" fontId="1" fillId="0" borderId="0" applyFont="0" applyFill="0" applyBorder="0" applyAlignment="0" applyProtection="0"/>
    <xf numFmtId="0" fontId="126" fillId="0" borderId="0" applyNumberFormat="0" applyFont="0" applyBorder="0"/>
    <xf numFmtId="0" fontId="127" fillId="25" borderId="0">
      <alignment wrapText="1"/>
    </xf>
    <xf numFmtId="40" fontId="69" fillId="0" borderId="0" applyBorder="0">
      <alignment horizontal="right"/>
    </xf>
    <xf numFmtId="0" fontId="128" fillId="0" borderId="0" applyBorder="0" applyAlignment="0"/>
    <xf numFmtId="49" fontId="62" fillId="0" borderId="0" applyFill="0" applyBorder="0" applyAlignment="0"/>
    <xf numFmtId="206" fontId="109" fillId="0" borderId="0" applyFill="0" applyBorder="0" applyAlignment="0"/>
    <xf numFmtId="207" fontId="109" fillId="0" borderId="0" applyFill="0" applyBorder="0" applyAlignment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12" applyNumberFormat="0" applyFill="0" applyAlignment="0" applyProtection="0"/>
    <xf numFmtId="0" fontId="74" fillId="0" borderId="13" applyNumberFormat="0" applyFill="0" applyAlignment="0" applyProtection="0"/>
    <xf numFmtId="0" fontId="7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6" fontId="77" fillId="0" borderId="0" applyFont="0" applyFill="0" applyBorder="0" applyAlignment="0" applyProtection="0"/>
    <xf numFmtId="0" fontId="78" fillId="0" borderId="1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6" fillId="0" borderId="0" applyNumberFormat="0" applyFont="0" applyFill="0" applyBorder="0" applyProtection="0">
      <alignment horizontal="center" vertical="center" wrapText="1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1" fillId="23" borderId="7" applyNumberFormat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41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23" borderId="7" applyNumberFormat="0" applyAlignment="0" applyProtection="0"/>
    <xf numFmtId="0" fontId="84" fillId="0" borderId="15" applyNumberFormat="0" applyFill="0" applyAlignment="0" applyProtection="0"/>
    <xf numFmtId="0" fontId="85" fillId="3" borderId="0" applyNumberFormat="0" applyBorder="0" applyAlignment="0" applyProtection="0"/>
    <xf numFmtId="0" fontId="86" fillId="22" borderId="4" applyNumberFormat="0" applyAlignment="0" applyProtection="0"/>
    <xf numFmtId="0" fontId="87" fillId="22" borderId="5" applyNumberForma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82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9" fontId="93" fillId="0" borderId="0" applyFont="0" applyFill="0" applyBorder="0" applyAlignment="0" applyProtection="0"/>
    <xf numFmtId="0" fontId="1" fillId="0" borderId="0"/>
    <xf numFmtId="0" fontId="94" fillId="7" borderId="5" applyNumberFormat="0" applyAlignment="0" applyProtection="0"/>
    <xf numFmtId="0" fontId="95" fillId="26" borderId="0" applyNumberFormat="0" applyBorder="0" applyAlignment="0" applyProtection="0"/>
    <xf numFmtId="0" fontId="96" fillId="0" borderId="9" applyNumberFormat="0" applyFill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208" fontId="131" fillId="0" borderId="0" applyFont="0" applyFill="0" applyBorder="0" applyAlignment="0" applyProtection="0"/>
    <xf numFmtId="209" fontId="131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0" fontId="93" fillId="0" borderId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24" fillId="27" borderId="16" applyNumberFormat="0" applyFont="0" applyAlignment="0" applyProtection="0"/>
    <xf numFmtId="0" fontId="24" fillId="27" borderId="16" applyNumberFormat="0" applyFont="0" applyAlignment="0" applyProtection="0"/>
    <xf numFmtId="0" fontId="97" fillId="0" borderId="12" applyNumberFormat="0" applyFill="0" applyAlignment="0" applyProtection="0"/>
    <xf numFmtId="0" fontId="98" fillId="0" borderId="13" applyNumberFormat="0" applyFill="0" applyAlignment="0" applyProtection="0"/>
    <xf numFmtId="0" fontId="99" fillId="0" borderId="14" applyNumberFormat="0" applyFill="0" applyAlignment="0" applyProtection="0"/>
    <xf numFmtId="0" fontId="9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95" fontId="125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2" fillId="0" borderId="0"/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133" fillId="0" borderId="0"/>
    <xf numFmtId="0" fontId="134" fillId="0" borderId="0" applyNumberFormat="0" applyFill="0" applyBorder="0" applyAlignment="0" applyProtection="0">
      <alignment vertical="top"/>
      <protection locked="0"/>
    </xf>
    <xf numFmtId="187" fontId="100" fillId="0" borderId="0" applyFont="0" applyFill="0" applyBorder="0" applyAlignment="0" applyProtection="0"/>
    <xf numFmtId="18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8" fontId="101" fillId="0" borderId="0" applyFont="0" applyFill="0" applyBorder="0" applyAlignment="0" applyProtection="0"/>
    <xf numFmtId="189" fontId="101" fillId="0" borderId="0" applyFont="0" applyFill="0" applyBorder="0" applyAlignment="0" applyProtection="0"/>
  </cellStyleXfs>
  <cellXfs count="293">
    <xf numFmtId="0" fontId="0" fillId="0" borderId="0" xfId="0"/>
    <xf numFmtId="167" fontId="2" fillId="0" borderId="0" xfId="137" applyNumberFormat="1" applyFont="1" applyFill="1" applyAlignment="1"/>
    <xf numFmtId="167" fontId="16" fillId="0" borderId="0" xfId="137" applyNumberFormat="1" applyFont="1" applyFill="1" applyAlignment="1"/>
    <xf numFmtId="167" fontId="3" fillId="0" borderId="0" xfId="137" applyNumberFormat="1" applyFont="1" applyFill="1" applyAlignment="1"/>
    <xf numFmtId="0" fontId="3" fillId="0" borderId="0" xfId="137" applyNumberFormat="1" applyFont="1" applyFill="1" applyAlignment="1">
      <alignment horizontal="center"/>
    </xf>
    <xf numFmtId="167" fontId="2" fillId="0" borderId="0" xfId="137" applyNumberFormat="1" applyFont="1" applyFill="1" applyBorder="1" applyAlignment="1"/>
    <xf numFmtId="167" fontId="2" fillId="0" borderId="21" xfId="137" applyNumberFormat="1" applyFont="1" applyFill="1" applyBorder="1" applyAlignment="1"/>
    <xf numFmtId="0" fontId="3" fillId="0" borderId="21" xfId="137" applyNumberFormat="1" applyFont="1" applyFill="1" applyBorder="1" applyAlignment="1">
      <alignment horizontal="center"/>
    </xf>
    <xf numFmtId="166" fontId="0" fillId="0" borderId="0" xfId="0" applyNumberFormat="1" applyAlignment="1">
      <alignment vertical="center"/>
    </xf>
    <xf numFmtId="167" fontId="3" fillId="0" borderId="0" xfId="137" applyNumberFormat="1" applyFont="1" applyFill="1" applyBorder="1" applyAlignment="1">
      <alignment horizontal="center"/>
    </xf>
    <xf numFmtId="0" fontId="3" fillId="0" borderId="0" xfId="137" applyNumberFormat="1" applyFont="1" applyFill="1" applyBorder="1" applyAlignment="1">
      <alignment horizontal="center"/>
    </xf>
    <xf numFmtId="167" fontId="0" fillId="0" borderId="0" xfId="137" applyNumberFormat="1" applyFont="1" applyFill="1" applyAlignment="1">
      <alignment vertical="center"/>
    </xf>
    <xf numFmtId="0" fontId="0" fillId="0" borderId="0" xfId="0" applyAlignment="1">
      <alignment vertical="center"/>
    </xf>
    <xf numFmtId="41" fontId="2" fillId="0" borderId="21" xfId="137" applyNumberFormat="1" applyFont="1" applyFill="1" applyBorder="1" applyAlignment="1">
      <alignment horizontal="right"/>
    </xf>
    <xf numFmtId="167" fontId="3" fillId="0" borderId="0" xfId="137" applyNumberFormat="1" applyFont="1" applyFill="1" applyAlignment="1">
      <alignment horizontal="right"/>
    </xf>
    <xf numFmtId="41" fontId="3" fillId="0" borderId="21" xfId="137" applyNumberFormat="1" applyFont="1" applyFill="1" applyBorder="1" applyAlignment="1">
      <alignment horizontal="right"/>
    </xf>
    <xf numFmtId="41" fontId="3" fillId="0" borderId="0" xfId="137" applyNumberFormat="1" applyFont="1" applyFill="1" applyAlignment="1">
      <alignment horizontal="right"/>
    </xf>
    <xf numFmtId="43" fontId="3" fillId="0" borderId="0" xfId="137" applyFont="1" applyFill="1" applyAlignment="1">
      <alignment horizontal="right"/>
    </xf>
    <xf numFmtId="167" fontId="3" fillId="0" borderId="0" xfId="137" applyNumberFormat="1" applyFont="1" applyFill="1" applyBorder="1" applyAlignment="1"/>
    <xf numFmtId="167" fontId="3" fillId="0" borderId="22" xfId="137" applyNumberFormat="1" applyFont="1" applyFill="1" applyBorder="1" applyAlignment="1"/>
    <xf numFmtId="167" fontId="3" fillId="0" borderId="21" xfId="137" applyNumberFormat="1" applyFont="1" applyFill="1" applyBorder="1" applyAlignment="1">
      <alignment horizontal="right"/>
    </xf>
    <xf numFmtId="167" fontId="3" fillId="0" borderId="21" xfId="137" applyNumberFormat="1" applyFont="1" applyFill="1" applyBorder="1" applyAlignment="1"/>
    <xf numFmtId="167" fontId="2" fillId="0" borderId="6" xfId="137" applyNumberFormat="1" applyFont="1" applyFill="1" applyBorder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22" fillId="0" borderId="0" xfId="137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horizontal="right" vertical="center"/>
    </xf>
    <xf numFmtId="0" fontId="0" fillId="0" borderId="0" xfId="256" applyFont="1" applyAlignment="1">
      <alignment vertical="center"/>
    </xf>
    <xf numFmtId="167" fontId="0" fillId="0" borderId="0" xfId="137" applyNumberFormat="1" applyFont="1" applyFill="1" applyBorder="1" applyAlignment="1">
      <alignment horizontal="center" vertical="center"/>
    </xf>
    <xf numFmtId="0" fontId="3" fillId="0" borderId="0" xfId="137" applyNumberFormat="1" applyFont="1" applyFill="1" applyAlignment="1">
      <alignment horizontal="center" vertical="center"/>
    </xf>
    <xf numFmtId="0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right" vertical="center"/>
    </xf>
    <xf numFmtId="41" fontId="0" fillId="0" borderId="0" xfId="137" applyNumberFormat="1" applyFont="1" applyFill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0" fontId="5" fillId="0" borderId="0" xfId="256" applyFont="1" applyAlignment="1">
      <alignment vertical="center"/>
    </xf>
    <xf numFmtId="167" fontId="2" fillId="0" borderId="21" xfId="137" applyNumberFormat="1" applyFont="1" applyFill="1" applyBorder="1" applyAlignment="1">
      <alignment vertical="center"/>
    </xf>
    <xf numFmtId="167" fontId="2" fillId="0" borderId="0" xfId="137" applyNumberFormat="1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 vertical="center"/>
    </xf>
    <xf numFmtId="0" fontId="5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center" vertical="center"/>
    </xf>
    <xf numFmtId="167" fontId="3" fillId="0" borderId="0" xfId="137" applyNumberFormat="1" applyFont="1" applyFill="1" applyAlignment="1">
      <alignment vertical="center"/>
    </xf>
    <xf numFmtId="167" fontId="2" fillId="0" borderId="23" xfId="137" applyNumberFormat="1" applyFont="1" applyFill="1" applyBorder="1" applyAlignment="1">
      <alignment vertical="center"/>
    </xf>
    <xf numFmtId="41" fontId="2" fillId="0" borderId="11" xfId="137" applyNumberFormat="1" applyFont="1" applyFill="1" applyBorder="1" applyAlignment="1">
      <alignment horizontal="right"/>
    </xf>
    <xf numFmtId="41" fontId="2" fillId="0" borderId="22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/>
    </xf>
    <xf numFmtId="167" fontId="0" fillId="0" borderId="0" xfId="137" applyNumberFormat="1" applyFont="1" applyFill="1" applyBorder="1" applyAlignment="1">
      <alignment horizontal="right" vertical="center"/>
    </xf>
    <xf numFmtId="41" fontId="3" fillId="0" borderId="21" xfId="137" applyNumberFormat="1" applyFont="1" applyFill="1" applyBorder="1" applyAlignment="1">
      <alignment horizontal="right" vertical="center"/>
    </xf>
    <xf numFmtId="41" fontId="2" fillId="0" borderId="23" xfId="137" applyNumberFormat="1" applyFont="1" applyFill="1" applyBorder="1" applyAlignment="1">
      <alignment horizontal="right" vertical="center"/>
    </xf>
    <xf numFmtId="167" fontId="3" fillId="0" borderId="0" xfId="137" applyNumberFormat="1" applyFont="1" applyFill="1" applyBorder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 vertical="center"/>
    </xf>
    <xf numFmtId="0" fontId="0" fillId="0" borderId="0" xfId="256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5" fillId="0" borderId="0" xfId="256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16" fillId="0" borderId="0" xfId="256" applyAlignment="1"/>
    <xf numFmtId="0" fontId="3" fillId="0" borderId="0" xfId="256" applyFont="1" applyAlignment="1"/>
    <xf numFmtId="0" fontId="18" fillId="0" borderId="0" xfId="256" applyFont="1" applyAlignment="1"/>
    <xf numFmtId="0" fontId="0" fillId="0" borderId="21" xfId="137" applyNumberFormat="1" applyFont="1" applyFill="1" applyBorder="1" applyAlignment="1">
      <alignment horizontal="center" vertical="center"/>
    </xf>
    <xf numFmtId="0" fontId="3" fillId="0" borderId="0" xfId="137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37" fontId="2" fillId="0" borderId="23" xfId="0" applyNumberFormat="1" applyFont="1" applyFill="1" applyBorder="1" applyAlignment="1">
      <alignment vertical="center"/>
    </xf>
    <xf numFmtId="167" fontId="3" fillId="0" borderId="0" xfId="137" applyNumberFormat="1" applyFont="1" applyFill="1" applyBorder="1" applyAlignment="1">
      <alignment horizontal="center" vertical="center"/>
    </xf>
    <xf numFmtId="37" fontId="3" fillId="0" borderId="0" xfId="0" applyNumberFormat="1" applyFont="1" applyFill="1" applyAlignment="1">
      <alignment vertical="center"/>
    </xf>
    <xf numFmtId="167" fontId="3" fillId="0" borderId="0" xfId="137" applyNumberFormat="1" applyFont="1" applyFill="1" applyBorder="1" applyAlignment="1">
      <alignment vertical="center"/>
    </xf>
    <xf numFmtId="37" fontId="3" fillId="0" borderId="21" xfId="0" applyNumberFormat="1" applyFont="1" applyFill="1" applyBorder="1" applyAlignment="1">
      <alignment vertical="center"/>
    </xf>
    <xf numFmtId="37" fontId="2" fillId="0" borderId="22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Alignment="1">
      <alignment horizontal="right" vertical="center"/>
    </xf>
    <xf numFmtId="39" fontId="2" fillId="0" borderId="22" xfId="0" applyNumberFormat="1" applyFont="1" applyFill="1" applyBorder="1" applyAlignment="1">
      <alignment horizontal="right" vertical="center"/>
    </xf>
    <xf numFmtId="43" fontId="2" fillId="0" borderId="22" xfId="0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vertical="center"/>
    </xf>
    <xf numFmtId="43" fontId="0" fillId="0" borderId="0" xfId="137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6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21" xfId="0" applyNumberForma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37" fontId="0" fillId="0" borderId="0" xfId="0" applyNumberFormat="1" applyFill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41" fontId="0" fillId="0" borderId="0" xfId="256" applyNumberFormat="1" applyFont="1" applyAlignment="1">
      <alignment vertical="center"/>
    </xf>
    <xf numFmtId="167" fontId="2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256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0" fillId="0" borderId="0" xfId="256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166" fontId="0" fillId="0" borderId="0" xfId="0" applyNumberFormat="1" applyFill="1" applyAlignment="1">
      <alignment vertical="center"/>
    </xf>
    <xf numFmtId="0" fontId="5" fillId="0" borderId="0" xfId="256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256" applyFont="1" applyFill="1" applyAlignment="1">
      <alignment vertical="center"/>
    </xf>
    <xf numFmtId="0" fontId="138" fillId="0" borderId="0" xfId="0" applyFont="1" applyFill="1" applyAlignment="1">
      <alignment vertical="center"/>
    </xf>
    <xf numFmtId="49" fontId="139" fillId="0" borderId="0" xfId="0" applyNumberFormat="1" applyFont="1" applyFill="1" applyAlignment="1">
      <alignment vertical="center"/>
    </xf>
    <xf numFmtId="41" fontId="139" fillId="0" borderId="0" xfId="0" applyNumberFormat="1" applyFont="1" applyFill="1" applyAlignment="1">
      <alignment vertical="center"/>
    </xf>
    <xf numFmtId="0" fontId="6" fillId="0" borderId="0" xfId="256" applyFont="1" applyFill="1" applyAlignment="1">
      <alignment horizontal="center" vertical="center"/>
    </xf>
    <xf numFmtId="166" fontId="0" fillId="0" borderId="0" xfId="256" applyNumberFormat="1" applyFont="1" applyFill="1" applyAlignment="1">
      <alignment vertical="center"/>
    </xf>
    <xf numFmtId="166" fontId="0" fillId="0" borderId="21" xfId="256" applyNumberFormat="1" applyFont="1" applyFill="1" applyBorder="1" applyAlignment="1">
      <alignment vertical="center"/>
    </xf>
    <xf numFmtId="166" fontId="2" fillId="0" borderId="0" xfId="256" applyNumberFormat="1" applyFont="1" applyFill="1" applyAlignment="1">
      <alignment vertical="center"/>
    </xf>
    <xf numFmtId="166" fontId="2" fillId="0" borderId="23" xfId="256" applyNumberFormat="1" applyFont="1" applyFill="1" applyBorder="1" applyAlignment="1">
      <alignment vertical="center"/>
    </xf>
    <xf numFmtId="49" fontId="7" fillId="0" borderId="0" xfId="0" applyNumberFormat="1" applyFont="1" applyFill="1" applyAlignment="1"/>
    <xf numFmtId="0" fontId="16" fillId="0" borderId="0" xfId="256" applyFill="1" applyAlignment="1"/>
    <xf numFmtId="49" fontId="8" fillId="0" borderId="0" xfId="0" applyNumberFormat="1" applyFont="1" applyFill="1" applyAlignment="1"/>
    <xf numFmtId="0" fontId="2" fillId="0" borderId="0" xfId="256" applyFont="1" applyFill="1" applyAlignment="1">
      <alignment horizontal="left"/>
    </xf>
    <xf numFmtId="0" fontId="3" fillId="0" borderId="0" xfId="256" applyFont="1" applyFill="1" applyAlignment="1"/>
    <xf numFmtId="0" fontId="3" fillId="0" borderId="0" xfId="256" applyFont="1" applyFill="1" applyAlignment="1">
      <alignment horizontal="left"/>
    </xf>
    <xf numFmtId="0" fontId="3" fillId="0" borderId="0" xfId="256" applyFont="1" applyFill="1" applyAlignment="1">
      <alignment horizontal="center"/>
    </xf>
    <xf numFmtId="0" fontId="16" fillId="0" borderId="0" xfId="256" applyFill="1" applyAlignment="1">
      <alignment horizontal="left"/>
    </xf>
    <xf numFmtId="49" fontId="2" fillId="0" borderId="0" xfId="0" applyNumberFormat="1" applyFont="1" applyFill="1" applyAlignment="1"/>
    <xf numFmtId="0" fontId="5" fillId="0" borderId="0" xfId="256" applyFont="1" applyFill="1" applyAlignment="1">
      <alignment horizontal="center"/>
    </xf>
    <xf numFmtId="49" fontId="8" fillId="0" borderId="0" xfId="256" applyNumberFormat="1" applyFont="1" applyFill="1" applyAlignment="1">
      <alignment horizontal="left"/>
    </xf>
    <xf numFmtId="49" fontId="6" fillId="0" borderId="0" xfId="256" applyNumberFormat="1" applyFont="1" applyFill="1" applyAlignment="1">
      <alignment horizontal="left"/>
    </xf>
    <xf numFmtId="49" fontId="3" fillId="0" borderId="0" xfId="256" applyNumberFormat="1" applyFont="1" applyFill="1" applyAlignment="1">
      <alignment horizontal="left"/>
    </xf>
    <xf numFmtId="49" fontId="0" fillId="0" borderId="0" xfId="256" applyNumberFormat="1" applyFont="1" applyFill="1" applyAlignment="1">
      <alignment horizontal="left"/>
    </xf>
    <xf numFmtId="49" fontId="3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ill="1" applyAlignment="1"/>
    <xf numFmtId="166" fontId="3" fillId="0" borderId="0" xfId="256" applyNumberFormat="1" applyFont="1" applyFill="1" applyAlignment="1"/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21" fillId="0" borderId="0" xfId="256" applyFont="1" applyFill="1" applyAlignment="1">
      <alignment horizontal="center"/>
    </xf>
    <xf numFmtId="0" fontId="20" fillId="0" borderId="0" xfId="256" applyFont="1" applyFill="1" applyAlignment="1">
      <alignment horizontal="left"/>
    </xf>
    <xf numFmtId="0" fontId="17" fillId="0" borderId="0" xfId="256" applyFont="1" applyFill="1" applyAlignment="1">
      <alignment horizontal="left"/>
    </xf>
    <xf numFmtId="49" fontId="6" fillId="0" borderId="0" xfId="0" applyNumberFormat="1" applyFont="1" applyFill="1" applyAlignment="1"/>
    <xf numFmtId="166" fontId="3" fillId="0" borderId="0" xfId="256" applyNumberFormat="1" applyFont="1" applyFill="1" applyAlignment="1">
      <alignment horizontal="right"/>
    </xf>
    <xf numFmtId="0" fontId="18" fillId="0" borderId="0" xfId="256" applyFont="1" applyFill="1" applyAlignment="1">
      <alignment horizontal="left"/>
    </xf>
    <xf numFmtId="0" fontId="19" fillId="0" borderId="0" xfId="256" applyFont="1" applyFill="1" applyAlignment="1">
      <alignment horizontal="left"/>
    </xf>
    <xf numFmtId="166" fontId="3" fillId="0" borderId="22" xfId="0" applyNumberFormat="1" applyFont="1" applyFill="1" applyBorder="1" applyAlignment="1"/>
    <xf numFmtId="166" fontId="3" fillId="0" borderId="0" xfId="0" applyNumberFormat="1" applyFont="1" applyFill="1" applyAlignment="1"/>
    <xf numFmtId="166" fontId="3" fillId="0" borderId="21" xfId="256" applyNumberFormat="1" applyFont="1" applyFill="1" applyBorder="1" applyAlignment="1"/>
    <xf numFmtId="0" fontId="6" fillId="0" borderId="0" xfId="256" applyFont="1" applyFill="1" applyAlignment="1">
      <alignment horizontal="center"/>
    </xf>
    <xf numFmtId="49" fontId="8" fillId="0" borderId="0" xfId="0" applyNumberFormat="1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justify" vertical="center"/>
    </xf>
    <xf numFmtId="0" fontId="3" fillId="0" borderId="0" xfId="0" applyFont="1" applyFill="1" applyAlignment="1">
      <alignment horizontal="right" vertical="center"/>
    </xf>
    <xf numFmtId="37" fontId="0" fillId="0" borderId="0" xfId="0" applyNumberFormat="1" applyFont="1" applyFill="1" applyAlignment="1">
      <alignment vertical="center"/>
    </xf>
    <xf numFmtId="37" fontId="0" fillId="0" borderId="0" xfId="0" applyNumberFormat="1" applyFont="1" applyFill="1" applyAlignment="1">
      <alignment horizontal="right" vertical="center"/>
    </xf>
    <xf numFmtId="167" fontId="0" fillId="0" borderId="0" xfId="0" applyNumberFormat="1" applyFont="1" applyFill="1" applyAlignment="1">
      <alignment horizontal="right" vertical="center"/>
    </xf>
    <xf numFmtId="37" fontId="2" fillId="0" borderId="1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21" xfId="0" applyNumberFormat="1" applyFont="1" applyFill="1" applyBorder="1" applyAlignment="1">
      <alignment vertical="center"/>
    </xf>
    <xf numFmtId="37" fontId="2" fillId="0" borderId="21" xfId="0" applyNumberFormat="1" applyFont="1" applyFill="1" applyBorder="1" applyAlignment="1">
      <alignment horizontal="right" vertical="center"/>
    </xf>
    <xf numFmtId="37" fontId="3" fillId="0" borderId="21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41" fontId="0" fillId="0" borderId="21" xfId="0" applyNumberForma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1" fontId="0" fillId="0" borderId="6" xfId="137" applyNumberFormat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167" fontId="2" fillId="0" borderId="0" xfId="0" quotePrefix="1" applyNumberFormat="1" applyFont="1" applyFill="1" applyAlignment="1">
      <alignment horizontal="right" vertical="center"/>
    </xf>
    <xf numFmtId="167" fontId="2" fillId="0" borderId="11" xfId="0" quotePrefix="1" applyNumberFormat="1" applyFont="1" applyFill="1" applyBorder="1" applyAlignment="1">
      <alignment horizontal="right" vertical="center"/>
    </xf>
    <xf numFmtId="37" fontId="2" fillId="0" borderId="0" xfId="0" quotePrefix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43" fontId="140" fillId="0" borderId="0" xfId="150" applyFont="1" applyFill="1" applyBorder="1" applyAlignment="1">
      <alignment horizontal="right" vertical="center"/>
    </xf>
    <xf numFmtId="167" fontId="0" fillId="0" borderId="0" xfId="0" applyNumberFormat="1" applyFont="1" applyFill="1" applyAlignment="1">
      <alignment vertical="center"/>
    </xf>
    <xf numFmtId="41" fontId="0" fillId="0" borderId="21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167" fontId="0" fillId="0" borderId="21" xfId="0" applyNumberFormat="1" applyFont="1" applyFill="1" applyBorder="1" applyAlignment="1">
      <alignment vertical="center"/>
    </xf>
    <xf numFmtId="41" fontId="2" fillId="0" borderId="21" xfId="15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41" fontId="2" fillId="0" borderId="21" xfId="137" applyNumberFormat="1" applyFont="1" applyFill="1" applyBorder="1" applyAlignment="1">
      <alignment horizontal="right" vertical="center"/>
    </xf>
    <xf numFmtId="167" fontId="2" fillId="0" borderId="0" xfId="137" applyNumberFormat="1" applyFont="1" applyFill="1" applyBorder="1" applyAlignment="1">
      <alignment horizontal="right" vertical="center"/>
    </xf>
    <xf numFmtId="43" fontId="2" fillId="0" borderId="0" xfId="137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horizontal="right" vertical="center"/>
    </xf>
    <xf numFmtId="41" fontId="2" fillId="0" borderId="6" xfId="0" applyNumberFormat="1" applyFont="1" applyFill="1" applyBorder="1" applyAlignment="1">
      <alignment horizontal="right" vertical="center"/>
    </xf>
    <xf numFmtId="41" fontId="2" fillId="0" borderId="6" xfId="137" applyNumberFormat="1" applyFont="1" applyFill="1" applyBorder="1" applyAlignment="1">
      <alignment horizontal="right" vertical="center"/>
    </xf>
    <xf numFmtId="167" fontId="2" fillId="0" borderId="22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67" fontId="3" fillId="0" borderId="0" xfId="0" applyNumberFormat="1" applyFont="1" applyFill="1" applyAlignment="1">
      <alignment vertical="center"/>
    </xf>
    <xf numFmtId="167" fontId="3" fillId="0" borderId="0" xfId="137" applyNumberFormat="1" applyFont="1" applyFill="1" applyBorder="1" applyAlignment="1">
      <alignment horizontal="right" vertical="center"/>
    </xf>
    <xf numFmtId="43" fontId="3" fillId="0" borderId="0" xfId="137" applyFont="1" applyFill="1" applyBorder="1" applyAlignment="1">
      <alignment horizontal="right" vertical="center"/>
    </xf>
    <xf numFmtId="167" fontId="3" fillId="0" borderId="0" xfId="0" applyNumberFormat="1" applyFont="1" applyFill="1" applyAlignment="1">
      <alignment horizontal="right" vertical="center"/>
    </xf>
    <xf numFmtId="41" fontId="3" fillId="0" borderId="0" xfId="137" applyNumberFormat="1" applyFont="1" applyFill="1" applyBorder="1" applyAlignment="1">
      <alignment horizontal="right" vertical="center"/>
    </xf>
    <xf numFmtId="167" fontId="3" fillId="0" borderId="0" xfId="137" applyNumberFormat="1" applyFont="1" applyFill="1" applyAlignment="1">
      <alignment horizontal="right" vertical="center"/>
    </xf>
    <xf numFmtId="43" fontId="3" fillId="0" borderId="0" xfId="137" applyFont="1" applyFill="1" applyAlignment="1">
      <alignment horizontal="right" vertical="center"/>
    </xf>
    <xf numFmtId="41" fontId="3" fillId="0" borderId="0" xfId="137" applyNumberFormat="1" applyFont="1" applyFill="1" applyAlignment="1">
      <alignment horizontal="right" vertical="center"/>
    </xf>
    <xf numFmtId="167" fontId="3" fillId="0" borderId="0" xfId="0" applyNumberFormat="1" applyFont="1" applyFill="1" applyBorder="1" applyAlignment="1">
      <alignment horizontal="right" vertical="center"/>
    </xf>
    <xf numFmtId="41" fontId="2" fillId="0" borderId="11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167" fontId="2" fillId="0" borderId="0" xfId="0" applyNumberFormat="1" applyFont="1" applyFill="1" applyAlignment="1">
      <alignment horizontal="center" vertical="center"/>
    </xf>
    <xf numFmtId="37" fontId="3" fillId="0" borderId="0" xfId="0" applyNumberFormat="1" applyFont="1" applyFill="1" applyAlignment="1">
      <alignment horizontal="center" vertical="center"/>
    </xf>
    <xf numFmtId="41" fontId="2" fillId="0" borderId="6" xfId="0" applyNumberFormat="1" applyFont="1" applyFill="1" applyBorder="1" applyAlignment="1">
      <alignment vertical="center"/>
    </xf>
    <xf numFmtId="166" fontId="3" fillId="0" borderId="0" xfId="0" applyNumberFormat="1" applyFont="1" applyFill="1" applyAlignment="1">
      <alignment horizontal="right" vertical="center"/>
    </xf>
    <xf numFmtId="41" fontId="2" fillId="0" borderId="0" xfId="137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23" xfId="0" applyNumberFormat="1" applyFont="1" applyFill="1" applyBorder="1" applyAlignment="1">
      <alignment vertical="center"/>
    </xf>
    <xf numFmtId="37" fontId="2" fillId="0" borderId="0" xfId="0" applyNumberFormat="1" applyFont="1" applyFill="1" applyAlignment="1">
      <alignment horizontal="center" vertical="center"/>
    </xf>
    <xf numFmtId="41" fontId="0" fillId="0" borderId="21" xfId="137" applyNumberFormat="1" applyFont="1" applyBorder="1" applyAlignment="1">
      <alignment horizontal="right" vertical="center"/>
    </xf>
    <xf numFmtId="41" fontId="0" fillId="0" borderId="0" xfId="137" applyNumberFormat="1" applyFont="1" applyAlignment="1">
      <alignment horizontal="center" vertical="center"/>
    </xf>
    <xf numFmtId="41" fontId="0" fillId="0" borderId="0" xfId="137" applyNumberFormat="1" applyFont="1" applyAlignment="1">
      <alignment horizontal="right" vertical="center"/>
    </xf>
    <xf numFmtId="41" fontId="2" fillId="0" borderId="11" xfId="137" applyNumberFormat="1" applyFont="1" applyFill="1" applyBorder="1" applyAlignment="1">
      <alignment horizontal="right" vertical="center"/>
    </xf>
    <xf numFmtId="41" fontId="2" fillId="0" borderId="0" xfId="137" applyNumberFormat="1" applyFont="1" applyBorder="1" applyAlignment="1">
      <alignment horizontal="right" vertical="center"/>
    </xf>
    <xf numFmtId="41" fontId="2" fillId="0" borderId="0" xfId="137" applyNumberFormat="1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41" fontId="16" fillId="0" borderId="0" xfId="150" applyNumberFormat="1" applyFont="1" applyFill="1" applyBorder="1" applyAlignment="1">
      <alignment horizontal="right"/>
    </xf>
    <xf numFmtId="41" fontId="16" fillId="0" borderId="21" xfId="150" applyNumberFormat="1" applyFont="1" applyFill="1" applyBorder="1" applyAlignment="1">
      <alignment horizontal="right"/>
    </xf>
    <xf numFmtId="43" fontId="0" fillId="0" borderId="0" xfId="137" applyFont="1" applyAlignment="1">
      <alignment vertical="center"/>
    </xf>
    <xf numFmtId="43" fontId="0" fillId="0" borderId="0" xfId="0" applyNumberFormat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167" fontId="16" fillId="0" borderId="0" xfId="256" applyNumberFormat="1" applyAlignment="1"/>
    <xf numFmtId="167" fontId="16" fillId="0" borderId="0" xfId="256" applyNumberFormat="1"/>
    <xf numFmtId="41" fontId="3" fillId="0" borderId="21" xfId="150" applyNumberFormat="1" applyFont="1" applyFill="1" applyBorder="1" applyAlignment="1">
      <alignment horizontal="right" vertical="center"/>
    </xf>
    <xf numFmtId="41" fontId="2" fillId="0" borderId="0" xfId="149" applyNumberFormat="1" applyFont="1" applyFill="1" applyBorder="1" applyAlignment="1">
      <alignment horizontal="right" vertical="center"/>
    </xf>
    <xf numFmtId="41" fontId="3" fillId="0" borderId="0" xfId="149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vertical="center"/>
    </xf>
    <xf numFmtId="0" fontId="3" fillId="0" borderId="21" xfId="137" applyNumberFormat="1" applyFont="1" applyFill="1" applyBorder="1" applyAlignment="1">
      <alignment horizontal="center" vertical="center"/>
    </xf>
    <xf numFmtId="167" fontId="2" fillId="0" borderId="0" xfId="137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1" fontId="3" fillId="0" borderId="0" xfId="150" applyNumberFormat="1" applyFont="1" applyFill="1" applyBorder="1" applyAlignment="1">
      <alignment horizontal="right" vertical="center"/>
    </xf>
    <xf numFmtId="41" fontId="0" fillId="0" borderId="6" xfId="0" applyNumberFormat="1" applyFont="1" applyFill="1" applyBorder="1" applyAlignment="1">
      <alignment horizontal="right" vertical="center"/>
    </xf>
    <xf numFmtId="41" fontId="3" fillId="0" borderId="6" xfId="137" applyNumberFormat="1" applyFont="1" applyFill="1" applyBorder="1" applyAlignment="1">
      <alignment horizontal="right" vertical="center"/>
    </xf>
    <xf numFmtId="41" fontId="3" fillId="0" borderId="21" xfId="149" applyNumberFormat="1" applyFont="1" applyFill="1" applyBorder="1" applyAlignment="1">
      <alignment horizontal="right" vertical="center"/>
    </xf>
    <xf numFmtId="44" fontId="0" fillId="0" borderId="0" xfId="0" applyNumberFormat="1" applyFont="1" applyFill="1" applyAlignment="1">
      <alignment horizontal="right"/>
    </xf>
    <xf numFmtId="41" fontId="0" fillId="0" borderId="0" xfId="0" applyNumberFormat="1" applyFont="1" applyAlignment="1">
      <alignment vertical="center"/>
    </xf>
    <xf numFmtId="41" fontId="3" fillId="0" borderId="21" xfId="148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41" fontId="0" fillId="0" borderId="21" xfId="0" applyNumberFormat="1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37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3" fillId="0" borderId="0" xfId="256" applyFont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0" fontId="3" fillId="0" borderId="0" xfId="256" applyFont="1" applyFill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0" fontId="3" fillId="0" borderId="6" xfId="137" quotePrefix="1" applyNumberFormat="1" applyFont="1" applyFill="1" applyBorder="1" applyAlignment="1">
      <alignment horizontal="center"/>
    </xf>
    <xf numFmtId="167" fontId="2" fillId="0" borderId="0" xfId="137" applyNumberFormat="1" applyFont="1" applyFill="1" applyAlignment="1">
      <alignment horizontal="center"/>
    </xf>
    <xf numFmtId="167" fontId="2" fillId="0" borderId="0" xfId="137" applyNumberFormat="1" applyFont="1" applyFill="1" applyBorder="1" applyAlignment="1">
      <alignment horizontal="center"/>
    </xf>
    <xf numFmtId="167" fontId="2" fillId="0" borderId="0" xfId="137" applyNumberFormat="1" applyFont="1" applyFill="1" applyBorder="1" applyAlignment="1">
      <alignment horizontal="center" vertical="center"/>
    </xf>
    <xf numFmtId="0" fontId="0" fillId="0" borderId="6" xfId="137" quotePrefix="1" applyNumberFormat="1" applyFont="1" applyFill="1" applyBorder="1" applyAlignment="1">
      <alignment horizontal="center"/>
    </xf>
    <xf numFmtId="0" fontId="0" fillId="0" borderId="6" xfId="137" applyNumberFormat="1" applyFont="1" applyFill="1" applyBorder="1" applyAlignment="1">
      <alignment horizontal="center"/>
    </xf>
    <xf numFmtId="167" fontId="5" fillId="0" borderId="0" xfId="137" applyNumberFormat="1" applyFont="1" applyFill="1" applyAlignment="1">
      <alignment horizontal="right"/>
    </xf>
    <xf numFmtId="167" fontId="2" fillId="0" borderId="0" xfId="137" applyNumberFormat="1" applyFont="1" applyFill="1" applyAlignment="1">
      <alignment horizontal="center" vertical="center"/>
    </xf>
    <xf numFmtId="0" fontId="0" fillId="0" borderId="6" xfId="137" quotePrefix="1" applyNumberFormat="1" applyFont="1" applyFill="1" applyBorder="1" applyAlignment="1">
      <alignment horizontal="center" vertical="center"/>
    </xf>
    <xf numFmtId="167" fontId="5" fillId="0" borderId="0" xfId="137" applyNumberFormat="1" applyFont="1" applyFill="1" applyAlignment="1">
      <alignment horizontal="right" vertical="center"/>
    </xf>
    <xf numFmtId="167" fontId="2" fillId="0" borderId="21" xfId="137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6" xfId="137" quotePrefix="1" applyNumberFormat="1" applyFont="1" applyFill="1" applyBorder="1" applyAlignment="1">
      <alignment horizontal="center" vertical="center"/>
    </xf>
  </cellXfs>
  <cellStyles count="436">
    <cellStyle name="??" xfId="1"/>
    <cellStyle name="?? [0.00]_ADMAG" xfId="2"/>
    <cellStyle name="???" xfId="3"/>
    <cellStyle name="???? [0.00]_ADMAG" xfId="4"/>
    <cellStyle name="?????????????????" xfId="5"/>
    <cellStyle name="????????????????? [0]_MOGAS97" xfId="6"/>
    <cellStyle name="??????????????????? [0]_MOGAS97" xfId="7"/>
    <cellStyle name="???????????????????_MOGAS97" xfId="8"/>
    <cellStyle name="?????????????????_MOGAS97" xfId="9"/>
    <cellStyle name="????_ADMAG" xfId="10"/>
    <cellStyle name="???[0]_liz-ss" xfId="11"/>
    <cellStyle name="???_'01.11" xfId="12"/>
    <cellStyle name="??_ADMAG" xfId="13"/>
    <cellStyle name="’??? [0.00]_TMCA Spreadsheet(body)" xfId="14"/>
    <cellStyle name="’???_TMCA Spreadsheet(body)" xfId="15"/>
    <cellStyle name="•W?_TMCA Spreadsheet(body)" xfId="16"/>
    <cellStyle name="20 % - Akzent1" xfId="17"/>
    <cellStyle name="20 % - Akzent2" xfId="18"/>
    <cellStyle name="20 % - Akzent3" xfId="19"/>
    <cellStyle name="20 % - Akzent4" xfId="20"/>
    <cellStyle name="20 % - Akzent5" xfId="21"/>
    <cellStyle name="20 % - Akzent6" xfId="22"/>
    <cellStyle name="20% - Accent1 2" xfId="23"/>
    <cellStyle name="20% - Accent1 3" xfId="24"/>
    <cellStyle name="20% - Accent2 2" xfId="25"/>
    <cellStyle name="20% - Accent2 3" xfId="26"/>
    <cellStyle name="20% - Accent3 2" xfId="27"/>
    <cellStyle name="20% - Accent3 3" xfId="28"/>
    <cellStyle name="20% - Accent4 2" xfId="29"/>
    <cellStyle name="20% - Accent4 3" xfId="30"/>
    <cellStyle name="20% - Accent5 2" xfId="31"/>
    <cellStyle name="20% - Accent5 3" xfId="32"/>
    <cellStyle name="20% - Accent6 2" xfId="33"/>
    <cellStyle name="20% - Accent6 3" xfId="34"/>
    <cellStyle name="20% - ส่วนที่ถูกเน้น1" xfId="35"/>
    <cellStyle name="20% - ส่วนที่ถูกเน้น2" xfId="36"/>
    <cellStyle name="20% - ส่วนที่ถูกเน้น3" xfId="37"/>
    <cellStyle name="20% - ส่วนที่ถูกเน้น4" xfId="38"/>
    <cellStyle name="20% - ส่วนที่ถูกเน้น5" xfId="39"/>
    <cellStyle name="20% - ส่วนที่ถูกเน้น6" xfId="40"/>
    <cellStyle name="40 % - Akzent1" xfId="41"/>
    <cellStyle name="40 % - Akzent2" xfId="42"/>
    <cellStyle name="40 % - Akzent3" xfId="43"/>
    <cellStyle name="40 % - Akzent4" xfId="44"/>
    <cellStyle name="40 % - Akzent5" xfId="45"/>
    <cellStyle name="40 % - Akzent6" xfId="46"/>
    <cellStyle name="40% - Accent1 2" xfId="47"/>
    <cellStyle name="40% - Accent1 3" xfId="48"/>
    <cellStyle name="40% - Accent2 2" xfId="49"/>
    <cellStyle name="40% - Accent2 3" xfId="50"/>
    <cellStyle name="40% - Accent3 2" xfId="51"/>
    <cellStyle name="40% - Accent3 3" xfId="52"/>
    <cellStyle name="40% - Accent4 2" xfId="53"/>
    <cellStyle name="40% - Accent4 3" xfId="54"/>
    <cellStyle name="40% - Accent5 2" xfId="55"/>
    <cellStyle name="40% - Accent5 3" xfId="56"/>
    <cellStyle name="40% - Accent6 2" xfId="57"/>
    <cellStyle name="40% - Accent6 3" xfId="58"/>
    <cellStyle name="40% - ส่วนที่ถูกเน้น1" xfId="59"/>
    <cellStyle name="40% - ส่วนที่ถูกเน้น2" xfId="60"/>
    <cellStyle name="40% - ส่วนที่ถูกเน้น3" xfId="61"/>
    <cellStyle name="40% - ส่วนที่ถูกเน้น4" xfId="62"/>
    <cellStyle name="40% - ส่วนที่ถูกเน้น5" xfId="63"/>
    <cellStyle name="40% - ส่วนที่ถูกเน้น6" xfId="64"/>
    <cellStyle name="594941.25" xfId="65"/>
    <cellStyle name="60 % - Akzent1" xfId="66"/>
    <cellStyle name="60 % - Akzent2" xfId="67"/>
    <cellStyle name="60 % - Akzent3" xfId="68"/>
    <cellStyle name="60 % - Akzent4" xfId="69"/>
    <cellStyle name="60 % - Akzent5" xfId="70"/>
    <cellStyle name="60 % - Akzent6" xfId="71"/>
    <cellStyle name="60% - Accent1 2" xfId="72"/>
    <cellStyle name="60% - Accent1 3" xfId="73"/>
    <cellStyle name="60% - Accent2 2" xfId="74"/>
    <cellStyle name="60% - Accent2 3" xfId="75"/>
    <cellStyle name="60% - Accent3 2" xfId="76"/>
    <cellStyle name="60% - Accent3 3" xfId="77"/>
    <cellStyle name="60% - Accent4 2" xfId="78"/>
    <cellStyle name="60% - Accent4 3" xfId="79"/>
    <cellStyle name="60% - Accent5 2" xfId="80"/>
    <cellStyle name="60% - Accent5 3" xfId="81"/>
    <cellStyle name="60% - Accent6 2" xfId="82"/>
    <cellStyle name="60% - Accent6 3" xfId="83"/>
    <cellStyle name="60% - ส่วนที่ถูกเน้น1" xfId="84"/>
    <cellStyle name="60% - ส่วนที่ถูกเน้น2" xfId="85"/>
    <cellStyle name="60% - ส่วนที่ถูกเน้น3" xfId="86"/>
    <cellStyle name="60% - ส่วนที่ถูกเน้น4" xfId="87"/>
    <cellStyle name="60% - ส่วนที่ถูกเน้น5" xfId="88"/>
    <cellStyle name="60% - ส่วนที่ถูกเน้น6" xfId="89"/>
    <cellStyle name="75" xfId="90"/>
    <cellStyle name="AA FRAME" xfId="91"/>
    <cellStyle name="AA HEADING" xfId="92"/>
    <cellStyle name="AA INITIALS" xfId="93"/>
    <cellStyle name="AA INPUT" xfId="94"/>
    <cellStyle name="AA LOCK" xfId="95"/>
    <cellStyle name="AA MGR NAME" xfId="96"/>
    <cellStyle name="AA NORMAL" xfId="97"/>
    <cellStyle name="AA NUMBER" xfId="98"/>
    <cellStyle name="AA NUMBER2" xfId="99"/>
    <cellStyle name="AA QUESTION" xfId="100"/>
    <cellStyle name="AA SHADE" xfId="101"/>
    <cellStyle name="Accent1 2" xfId="102"/>
    <cellStyle name="Accent1 3" xfId="103"/>
    <cellStyle name="Accent2 2" xfId="104"/>
    <cellStyle name="Accent2 3" xfId="105"/>
    <cellStyle name="Accent3 2" xfId="106"/>
    <cellStyle name="Accent3 3" xfId="107"/>
    <cellStyle name="Accent4 2" xfId="108"/>
    <cellStyle name="Accent4 3" xfId="109"/>
    <cellStyle name="Accent5 2" xfId="110"/>
    <cellStyle name="Accent5 3" xfId="111"/>
    <cellStyle name="Accent6 2" xfId="112"/>
    <cellStyle name="Accent6 3" xfId="113"/>
    <cellStyle name="Akzent1" xfId="114"/>
    <cellStyle name="Akzent2" xfId="115"/>
    <cellStyle name="Akzent3" xfId="116"/>
    <cellStyle name="Akzent4" xfId="117"/>
    <cellStyle name="Akzent5" xfId="118"/>
    <cellStyle name="Akzent6" xfId="119"/>
    <cellStyle name="Ausgabe" xfId="120"/>
    <cellStyle name="Bad 2" xfId="121"/>
    <cellStyle name="Bad 3" xfId="122"/>
    <cellStyle name="Berechnung" xfId="123"/>
    <cellStyle name="Border" xfId="124"/>
    <cellStyle name="Calc Currency (0)" xfId="125"/>
    <cellStyle name="Calc Currency (2)" xfId="126"/>
    <cellStyle name="Calc Percent (0)" xfId="127"/>
    <cellStyle name="Calc Percent (1)" xfId="128"/>
    <cellStyle name="Calc Percent (2)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heck Cell 2" xfId="135"/>
    <cellStyle name="Check Cell 3" xfId="136"/>
    <cellStyle name="Comma" xfId="137" builtinId="3"/>
    <cellStyle name="Comma  - Style1" xfId="138"/>
    <cellStyle name="Comma  - Style2" xfId="139"/>
    <cellStyle name="Comma  - Style3" xfId="140"/>
    <cellStyle name="Comma  - Style4" xfId="141"/>
    <cellStyle name="Comma  - Style5" xfId="142"/>
    <cellStyle name="Comma  - Style6" xfId="143"/>
    <cellStyle name="Comma  - Style7" xfId="144"/>
    <cellStyle name="Comma  - Style8" xfId="145"/>
    <cellStyle name="Comma [00]" xfId="146"/>
    <cellStyle name="Comma 10" xfId="147"/>
    <cellStyle name="Comma 2" xfId="148"/>
    <cellStyle name="Comma 2 10" xfId="149"/>
    <cellStyle name="Comma 2 2" xfId="150"/>
    <cellStyle name="Comma 2 2 14" xfId="151"/>
    <cellStyle name="Comma 2 2 2" xfId="152"/>
    <cellStyle name="Comma 2 3" xfId="153"/>
    <cellStyle name="Comma 2 4" xfId="154"/>
    <cellStyle name="Comma 2 5" xfId="155"/>
    <cellStyle name="Comma 2 6" xfId="156"/>
    <cellStyle name="Comma 3" xfId="157"/>
    <cellStyle name="Comma 3 2" xfId="158"/>
    <cellStyle name="Comma 4" xfId="159"/>
    <cellStyle name="Comma 5" xfId="160"/>
    <cellStyle name="Comma 6" xfId="161"/>
    <cellStyle name="Comma 7" xfId="162"/>
    <cellStyle name="Comma 8" xfId="163"/>
    <cellStyle name="Comma 9" xfId="164"/>
    <cellStyle name="comma zerodec" xfId="165"/>
    <cellStyle name="Comma0" xfId="166"/>
    <cellStyle name="Copied" xfId="167"/>
    <cellStyle name="Curren - Style3" xfId="168"/>
    <cellStyle name="Curren - Style4" xfId="169"/>
    <cellStyle name="Currency [00]" xfId="170"/>
    <cellStyle name="Currency0" xfId="171"/>
    <cellStyle name="Currency1" xfId="172"/>
    <cellStyle name="Currency2" xfId="173"/>
    <cellStyle name="Dan" xfId="174"/>
    <cellStyle name="Date" xfId="175"/>
    <cellStyle name="Date Short" xfId="176"/>
    <cellStyle name="DELTA" xfId="177"/>
    <cellStyle name="Dezimal [0]_35ERI8T2gbIEMixb4v26icuOo" xfId="178"/>
    <cellStyle name="Dezimal_35ERI8T2gbIEMixb4v26icuOo" xfId="179"/>
    <cellStyle name="Dollar (zero dec)" xfId="180"/>
    <cellStyle name="Eingabe" xfId="181"/>
    <cellStyle name="Enter Currency (0)" xfId="182"/>
    <cellStyle name="Enter Currency (2)" xfId="183"/>
    <cellStyle name="Enter Units (0)" xfId="184"/>
    <cellStyle name="Enter Units (1)" xfId="185"/>
    <cellStyle name="Enter Units (2)" xfId="186"/>
    <cellStyle name="Entered" xfId="187"/>
    <cellStyle name="Ergebnis" xfId="188"/>
    <cellStyle name="Erklärender Text" xfId="189"/>
    <cellStyle name="Explanatory Text 2" xfId="190"/>
    <cellStyle name="Explanatory Text 3" xfId="191"/>
    <cellStyle name="Fixed" xfId="192"/>
    <cellStyle name="Format Number Column" xfId="193"/>
    <cellStyle name="Good 2" xfId="194"/>
    <cellStyle name="Good 3" xfId="195"/>
    <cellStyle name="Grey" xfId="196"/>
    <cellStyle name="Gut" xfId="197"/>
    <cellStyle name="Header1" xfId="198"/>
    <cellStyle name="Header2" xfId="199"/>
    <cellStyle name="Heading" xfId="200"/>
    <cellStyle name="Heading 1 2" xfId="201"/>
    <cellStyle name="Heading 1 3" xfId="202"/>
    <cellStyle name="Heading 2 2" xfId="203"/>
    <cellStyle name="Heading 2 3" xfId="204"/>
    <cellStyle name="Heading 3 2" xfId="205"/>
    <cellStyle name="Heading 3 3" xfId="206"/>
    <cellStyle name="Heading 4 2" xfId="207"/>
    <cellStyle name="Heading 4 3" xfId="208"/>
    <cellStyle name="Indent" xfId="209"/>
    <cellStyle name="Info_Main" xfId="210"/>
    <cellStyle name="Input [yellow]" xfId="211"/>
    <cellStyle name="Input 2" xfId="212"/>
    <cellStyle name="Input 3" xfId="213"/>
    <cellStyle name="InputCurrency" xfId="214"/>
    <cellStyle name="InputPercent1" xfId="215"/>
    <cellStyle name="KPMG Heading 1" xfId="216"/>
    <cellStyle name="KPMG Heading 2" xfId="217"/>
    <cellStyle name="KPMG Heading 3" xfId="218"/>
    <cellStyle name="KPMG Heading 4" xfId="219"/>
    <cellStyle name="KPMG Normal" xfId="220"/>
    <cellStyle name="KPMG Normal Text" xfId="221"/>
    <cellStyle name="left" xfId="222"/>
    <cellStyle name="Link Currency (0)" xfId="223"/>
    <cellStyle name="Link Currency (2)" xfId="224"/>
    <cellStyle name="Link Units (0)" xfId="225"/>
    <cellStyle name="Link Units (1)" xfId="226"/>
    <cellStyle name="Link Units (2)" xfId="227"/>
    <cellStyle name="Linked Cell 2" xfId="228"/>
    <cellStyle name="Linked Cell 3" xfId="229"/>
    <cellStyle name="Miglia - Stile1" xfId="230"/>
    <cellStyle name="Miglia - Stile2" xfId="231"/>
    <cellStyle name="Miglia - Stile3" xfId="232"/>
    <cellStyle name="Miglia - Stile4" xfId="233"/>
    <cellStyle name="Miglia - Stile5" xfId="234"/>
    <cellStyle name="Migliaia (0)" xfId="235"/>
    <cellStyle name="Milliers [0]_AR1194" xfId="236"/>
    <cellStyle name="Milliers_AR1194" xfId="237"/>
    <cellStyle name="Mon?taire [0]_AR1194" xfId="238"/>
    <cellStyle name="Mon?taire_AR1194" xfId="239"/>
    <cellStyle name="Monétaire [0]_laroux" xfId="240"/>
    <cellStyle name="Monétaire_laroux" xfId="241"/>
    <cellStyle name="Neutral 2" xfId="242"/>
    <cellStyle name="Neutral 3" xfId="243"/>
    <cellStyle name="no dec" xfId="244"/>
    <cellStyle name="Normal" xfId="0" builtinId="0"/>
    <cellStyle name="Normal - Stile6" xfId="245"/>
    <cellStyle name="Normal - Stile7" xfId="246"/>
    <cellStyle name="Normal - Stile8" xfId="247"/>
    <cellStyle name="Normal - Style1" xfId="248"/>
    <cellStyle name="Normal - Style2" xfId="249"/>
    <cellStyle name="Normal - Style5" xfId="250"/>
    <cellStyle name="Normal 10" xfId="251"/>
    <cellStyle name="Normal 11" xfId="252"/>
    <cellStyle name="Normal 12" xfId="253"/>
    <cellStyle name="Normal 13" xfId="254"/>
    <cellStyle name="Normal 14" xfId="255"/>
    <cellStyle name="Normal 2" xfId="256"/>
    <cellStyle name="Normal 2 2" xfId="257"/>
    <cellStyle name="Normal 2 3" xfId="258"/>
    <cellStyle name="Normal 3" xfId="259"/>
    <cellStyle name="Normal 3 2" xfId="260"/>
    <cellStyle name="Normal 3 2 2" xfId="261"/>
    <cellStyle name="Normal 3 3" xfId="262"/>
    <cellStyle name="Normal 4" xfId="263"/>
    <cellStyle name="Normal 4 2" xfId="264"/>
    <cellStyle name="Normal 4 2 2" xfId="265"/>
    <cellStyle name="Normal 4 2 3" xfId="266"/>
    <cellStyle name="Normal 4 3" xfId="267"/>
    <cellStyle name="Normal 5" xfId="268"/>
    <cellStyle name="Normal 5 2" xfId="269"/>
    <cellStyle name="Normal 6" xfId="270"/>
    <cellStyle name="Normal 7" xfId="271"/>
    <cellStyle name="Normal 8" xfId="272"/>
    <cellStyle name="Normal 9" xfId="273"/>
    <cellStyle name="Normal0" xfId="274"/>
    <cellStyle name="Note 2" xfId="275"/>
    <cellStyle name="Note 2 2" xfId="276"/>
    <cellStyle name="Note 3" xfId="277"/>
    <cellStyle name="Notiz" xfId="278"/>
    <cellStyle name="Output 2" xfId="279"/>
    <cellStyle name="Output 3" xfId="280"/>
    <cellStyle name="Output Amounts" xfId="281"/>
    <cellStyle name="Output Line Items" xfId="282"/>
    <cellStyle name="PageSubTitle" xfId="283"/>
    <cellStyle name="PageTitle" xfId="284"/>
    <cellStyle name="Percent [0]" xfId="285"/>
    <cellStyle name="Percent [00]" xfId="286"/>
    <cellStyle name="Percent [2]" xfId="287"/>
    <cellStyle name="Percent 12" xfId="288"/>
    <cellStyle name="Percent 2" xfId="289"/>
    <cellStyle name="Percent 2 2" xfId="290"/>
    <cellStyle name="Percent 3" xfId="291"/>
    <cellStyle name="Percent 4" xfId="292"/>
    <cellStyle name="Percent 5" xfId="293"/>
    <cellStyle name="PERCENTAGE" xfId="294"/>
    <cellStyle name="PLAN" xfId="295"/>
    <cellStyle name="PrePop Currency (0)" xfId="296"/>
    <cellStyle name="PrePop Currency (2)" xfId="297"/>
    <cellStyle name="PrePop Units (0)" xfId="298"/>
    <cellStyle name="PrePop Units (1)" xfId="299"/>
    <cellStyle name="PrePop Units (2)" xfId="300"/>
    <cellStyle name="PSChar" xfId="301"/>
    <cellStyle name="PSDate" xfId="302"/>
    <cellStyle name="PSDec" xfId="303"/>
    <cellStyle name="PSHeading" xfId="304"/>
    <cellStyle name="PSInt" xfId="305"/>
    <cellStyle name="PSSpacer" xfId="306"/>
    <cellStyle name="pwstyle" xfId="307"/>
    <cellStyle name="Quantity" xfId="308"/>
    <cellStyle name="RevList" xfId="309"/>
    <cellStyle name="SAPBEXaggData" xfId="310"/>
    <cellStyle name="SAPBEXaggDataEmph" xfId="311"/>
    <cellStyle name="SAPBEXaggItem" xfId="312"/>
    <cellStyle name="SAPBEXaggItemX" xfId="313"/>
    <cellStyle name="SAPBEXchaText" xfId="314"/>
    <cellStyle name="SAPBEXexcBad7" xfId="315"/>
    <cellStyle name="SAPBEXexcBad8" xfId="316"/>
    <cellStyle name="SAPBEXexcBad9" xfId="317"/>
    <cellStyle name="SAPBEXexcCritical4" xfId="318"/>
    <cellStyle name="SAPBEXexcCritical5" xfId="319"/>
    <cellStyle name="SAPBEXexcCritical6" xfId="320"/>
    <cellStyle name="SAPBEXexcGood1" xfId="321"/>
    <cellStyle name="SAPBEXexcGood2" xfId="322"/>
    <cellStyle name="SAPBEXexcGood3" xfId="323"/>
    <cellStyle name="SAPBEXfilterDrill" xfId="324"/>
    <cellStyle name="SAPBEXfilterItem" xfId="325"/>
    <cellStyle name="SAPBEXfilterText" xfId="326"/>
    <cellStyle name="SAPBEXformats" xfId="327"/>
    <cellStyle name="SAPBEXheaderItem" xfId="328"/>
    <cellStyle name="SAPBEXheaderText" xfId="329"/>
    <cellStyle name="SAPBEXHLevel0" xfId="330"/>
    <cellStyle name="SAPBEXHLevel0X" xfId="331"/>
    <cellStyle name="SAPBEXHLevel1" xfId="332"/>
    <cellStyle name="SAPBEXHLevel1X" xfId="333"/>
    <cellStyle name="SAPBEXHLevel2" xfId="334"/>
    <cellStyle name="SAPBEXHLevel2X" xfId="335"/>
    <cellStyle name="SAPBEXHLevel3" xfId="336"/>
    <cellStyle name="SAPBEXHLevel3X" xfId="337"/>
    <cellStyle name="SAPBEXresData" xfId="338"/>
    <cellStyle name="SAPBEXresDataEmph" xfId="339"/>
    <cellStyle name="SAPBEXresItem" xfId="340"/>
    <cellStyle name="SAPBEXresItemX" xfId="341"/>
    <cellStyle name="SAPBEXstdData" xfId="342"/>
    <cellStyle name="SAPBEXstdDataEmph" xfId="343"/>
    <cellStyle name="SAPBEXstdItem" xfId="344"/>
    <cellStyle name="SAPBEXstdItemX" xfId="345"/>
    <cellStyle name="SAPBEXtitle" xfId="346"/>
    <cellStyle name="SAPBEXundefined" xfId="347"/>
    <cellStyle name="SCH1" xfId="348"/>
    <cellStyle name="Schlecht" xfId="349"/>
    <cellStyle name="Standard_9912(4)" xfId="350"/>
    <cellStyle name="Style 1" xfId="351"/>
    <cellStyle name="style1" xfId="352"/>
    <cellStyle name="SubHeading" xfId="353"/>
    <cellStyle name="Subtotal" xfId="354"/>
    <cellStyle name="TED STANDARD" xfId="355"/>
    <cellStyle name="Text Indent A" xfId="356"/>
    <cellStyle name="Text Indent B" xfId="357"/>
    <cellStyle name="Text Indent C" xfId="358"/>
    <cellStyle name="Title 2" xfId="359"/>
    <cellStyle name="Title 3" xfId="360"/>
    <cellStyle name="Total 2" xfId="361"/>
    <cellStyle name="Total 3" xfId="362"/>
    <cellStyle name="Überschrift" xfId="363"/>
    <cellStyle name="Überschrift 1" xfId="364"/>
    <cellStyle name="Überschrift 2" xfId="365"/>
    <cellStyle name="Überschrift 3" xfId="366"/>
    <cellStyle name="Überschrift 4" xfId="367"/>
    <cellStyle name="Überschrift_Abraham verbl. OR 31.12.2011" xfId="368"/>
    <cellStyle name="Valuta (0)" xfId="369"/>
    <cellStyle name="Verknüpfte Zelle" xfId="370"/>
    <cellStyle name="Warnender Text" xfId="371"/>
    <cellStyle name="Warning Text 2" xfId="372"/>
    <cellStyle name="Warning Text 3" xfId="373"/>
    <cellStyle name="wrap" xfId="374"/>
    <cellStyle name="Wไhrung [0]_35ERI8T2gbIEMixb4v26icuOo" xfId="375"/>
    <cellStyle name="Wไhrung_35ERI8T2gbIEMixb4v26icuOo" xfId="376"/>
    <cellStyle name="Zelle überprüfen" xfId="377"/>
    <cellStyle name="ｵﾒﾁ｡ﾒﾃ爼ﾗ靉ﾁ篦ｧﾋﾅﾒﾂﾁﾔｵﾔ" xfId="378"/>
    <cellStyle name="เครื่องหมายจุลภาค [0]_AP US" xfId="379"/>
    <cellStyle name="เครื่องหมายจุลภาค_120010" xfId="380"/>
    <cellStyle name="เครื่องหมายสกุลเงิน [0]_AP US" xfId="381"/>
    <cellStyle name="เครื่องหมายสกุลเงิน_AP US" xfId="382"/>
    <cellStyle name="เชื่อมโยงหลายมิติ" xfId="383"/>
    <cellStyle name="เซลล์ตรวจสอบ" xfId="384"/>
    <cellStyle name="เซลล์ที่มีการเชื่อมโยง" xfId="385"/>
    <cellStyle name="แย่" xfId="386"/>
    <cellStyle name="แสดงผล" xfId="387"/>
    <cellStyle name="การคำนวณ" xfId="388"/>
    <cellStyle name="ข้อความเตือน" xfId="389"/>
    <cellStyle name="ข้อความอธิบาย" xfId="390"/>
    <cellStyle name="ชื่อเรื่อง" xfId="391"/>
    <cellStyle name="ณfน๔_NTCณ๘ป๙ (2)" xfId="392"/>
    <cellStyle name="ดี" xfId="393"/>
    <cellStyle name="ตามการเชื่อมโยงหลายมิติ" xfId="394"/>
    <cellStyle name="น้บะภฒ_95" xfId="395"/>
    <cellStyle name="ปกติ_01-Planing_&amp;_Booking" xfId="396"/>
    <cellStyle name="ป้อนค่า" xfId="397"/>
    <cellStyle name="ปานกลาง" xfId="398"/>
    <cellStyle name="ผลรวม" xfId="399"/>
    <cellStyle name="ฤ?ธถ [0]_95" xfId="400"/>
    <cellStyle name="ฤ?ธถ_95" xfId="401"/>
    <cellStyle name="ฤธถ [0]_95" xfId="402"/>
    <cellStyle name="ฤธถ_95" xfId="403"/>
    <cellStyle name="ลEญ [0]_laroux" xfId="404"/>
    <cellStyle name="ลEญ_laroux" xfId="405"/>
    <cellStyle name="ล๋ศญ [0]_95" xfId="406"/>
    <cellStyle name="ล๋ศญ_95" xfId="407"/>
    <cellStyle name="วฅมุ_4ฟ๙ฝวภ๛" xfId="408"/>
    <cellStyle name="ส่วนที่ถูกเน้น1" xfId="409"/>
    <cellStyle name="ส่วนที่ถูกเน้น2" xfId="410"/>
    <cellStyle name="ส่วนที่ถูกเน้น3" xfId="411"/>
    <cellStyle name="ส่วนที่ถูกเน้น4" xfId="412"/>
    <cellStyle name="ส่วนที่ถูกเน้น5" xfId="413"/>
    <cellStyle name="ส่วนที่ถูกเน้น6" xfId="414"/>
    <cellStyle name="หมายเหตุ" xfId="415"/>
    <cellStyle name="หมายเหตุ 2" xfId="416"/>
    <cellStyle name="หัวเรื่อง 1" xfId="417"/>
    <cellStyle name="หัวเรื่อง 2" xfId="418"/>
    <cellStyle name="หัวเรื่อง 3" xfId="419"/>
    <cellStyle name="หัวเรื่อง 4" xfId="420"/>
    <cellStyle name="_x001d_๐&quot;_x000c_์๒_x000c_฿U_x0001_ญ_x0005_J_x000f__x0007__x0001__x0001_" xfId="421"/>
    <cellStyle name="_x001d_๐๏%$ฟ&amp;_x0017__x000b__x0008_ศ_x001c__x001d__x0007__x0001__x0001_" xfId="422"/>
    <cellStyle name="一般_0006(1)" xfId="423"/>
    <cellStyle name="千分位[0]_LC (2)" xfId="424"/>
    <cellStyle name="千分位_LC (2)" xfId="425"/>
    <cellStyle name="未定義" xfId="426"/>
    <cellStyle name="桁区切り [0.00]_part price" xfId="427"/>
    <cellStyle name="桁区切り_part price" xfId="428"/>
    <cellStyle name="標準_05_AR862為替評価替え確認リスト印刷_帳票レイアウト" xfId="429"/>
    <cellStyle name="爼ﾗ靉ﾁ篦ｧﾋﾅﾒﾂﾁﾔｵﾔ" xfId="430"/>
    <cellStyle name="貨幣 [0]_liz-ss" xfId="431"/>
    <cellStyle name="貨幣[0]_LC (2)" xfId="432"/>
    <cellStyle name="貨幣_LC (2)" xfId="433"/>
    <cellStyle name="通貨 [0.00]_part price" xfId="434"/>
    <cellStyle name="通貨_part price" xfId="4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zoomScale="70" zoomScaleNormal="70" zoomScaleSheetLayoutView="70" workbookViewId="0">
      <selection activeCell="C111" sqref="C111"/>
    </sheetView>
  </sheetViews>
  <sheetFormatPr defaultColWidth="9.1796875" defaultRowHeight="20.25" customHeight="1"/>
  <cols>
    <col min="1" max="1" width="42.90625" style="122" customWidth="1"/>
    <col min="2" max="2" width="6" style="116" customWidth="1"/>
    <col min="3" max="3" width="13.453125" style="2" customWidth="1"/>
    <col min="4" max="4" width="1.1796875" style="2" customWidth="1"/>
    <col min="5" max="5" width="13.453125" style="2" customWidth="1"/>
    <col min="6" max="6" width="1.1796875" style="2" customWidth="1"/>
    <col min="7" max="7" width="13.453125" style="2" customWidth="1"/>
    <col min="8" max="8" width="1.1796875" style="2" customWidth="1"/>
    <col min="9" max="9" width="13.453125" style="2" customWidth="1"/>
    <col min="10" max="12" width="9.1796875" style="56"/>
    <col min="13" max="13" width="11.1796875" style="56" bestFit="1" customWidth="1"/>
    <col min="14" max="16384" width="9.1796875" style="56"/>
  </cols>
  <sheetData>
    <row r="1" spans="1:9" ht="20.25" customHeight="1">
      <c r="A1" s="115" t="s">
        <v>0</v>
      </c>
    </row>
    <row r="2" spans="1:9" ht="20.25" customHeight="1">
      <c r="A2" s="115" t="s">
        <v>1</v>
      </c>
    </row>
    <row r="3" spans="1:9" ht="20.25" customHeight="1">
      <c r="A3" s="117" t="s">
        <v>2</v>
      </c>
    </row>
    <row r="4" spans="1:9" s="57" customFormat="1" ht="20.25" customHeight="1">
      <c r="A4" s="118"/>
      <c r="B4" s="119"/>
      <c r="C4" s="3"/>
      <c r="D4" s="3"/>
      <c r="E4" s="3"/>
      <c r="F4" s="3"/>
      <c r="G4" s="282" t="s">
        <v>3</v>
      </c>
      <c r="H4" s="282"/>
      <c r="I4" s="282"/>
    </row>
    <row r="5" spans="1:9" s="57" customFormat="1" ht="21.5" customHeight="1">
      <c r="A5" s="118"/>
      <c r="B5" s="119"/>
      <c r="C5" s="283" t="s">
        <v>4</v>
      </c>
      <c r="D5" s="283"/>
      <c r="E5" s="283"/>
      <c r="F5" s="283"/>
      <c r="G5" s="283" t="s">
        <v>5</v>
      </c>
      <c r="H5" s="283"/>
      <c r="I5" s="283"/>
    </row>
    <row r="6" spans="1:9" s="57" customFormat="1" ht="21.5" customHeight="1">
      <c r="A6" s="120"/>
      <c r="B6" s="121"/>
      <c r="C6" s="279" t="s">
        <v>6</v>
      </c>
      <c r="D6" s="279"/>
      <c r="E6" s="279"/>
      <c r="F6" s="279"/>
      <c r="G6" s="279" t="s">
        <v>7</v>
      </c>
      <c r="H6" s="279"/>
      <c r="I6" s="279"/>
    </row>
    <row r="7" spans="1:9" ht="21.5">
      <c r="B7" s="121"/>
      <c r="C7" s="280" t="s">
        <v>8</v>
      </c>
      <c r="D7" s="281"/>
      <c r="E7" s="281"/>
      <c r="F7" s="9"/>
      <c r="G7" s="280" t="s">
        <v>8</v>
      </c>
      <c r="H7" s="280"/>
      <c r="I7" s="280"/>
    </row>
    <row r="8" spans="1:9" ht="21.5">
      <c r="A8" s="123" t="s">
        <v>9</v>
      </c>
      <c r="B8" s="124" t="s">
        <v>10</v>
      </c>
      <c r="C8" s="7">
        <v>2022</v>
      </c>
      <c r="D8" s="4"/>
      <c r="E8" s="7">
        <v>2021</v>
      </c>
      <c r="F8" s="4"/>
      <c r="G8" s="7">
        <v>2022</v>
      </c>
      <c r="H8" s="4"/>
      <c r="I8" s="7">
        <v>2021</v>
      </c>
    </row>
    <row r="9" spans="1:9" ht="21.5">
      <c r="A9" s="125"/>
      <c r="B9" s="124"/>
      <c r="C9" s="10"/>
      <c r="D9" s="4"/>
      <c r="E9" s="10"/>
      <c r="F9" s="4"/>
      <c r="G9" s="10"/>
      <c r="H9" s="4"/>
      <c r="I9" s="10"/>
    </row>
    <row r="10" spans="1:9" ht="21.5">
      <c r="A10" s="126" t="s">
        <v>11</v>
      </c>
      <c r="B10" s="124"/>
      <c r="C10" s="3"/>
      <c r="D10" s="3"/>
      <c r="E10" s="3"/>
      <c r="F10" s="3"/>
      <c r="G10" s="3"/>
      <c r="H10" s="3"/>
      <c r="I10" s="3"/>
    </row>
    <row r="11" spans="1:9" ht="21.5">
      <c r="A11" s="127" t="s">
        <v>12</v>
      </c>
      <c r="B11" s="124">
        <v>6</v>
      </c>
      <c r="C11" s="14">
        <v>32949705</v>
      </c>
      <c r="D11" s="3"/>
      <c r="E11" s="14">
        <v>36686058</v>
      </c>
      <c r="F11" s="3"/>
      <c r="G11" s="14">
        <v>1902112</v>
      </c>
      <c r="H11" s="3"/>
      <c r="I11" s="14">
        <v>2678546</v>
      </c>
    </row>
    <row r="12" spans="1:9" ht="21.5">
      <c r="A12" s="128" t="s">
        <v>13</v>
      </c>
      <c r="B12" s="124">
        <v>30</v>
      </c>
      <c r="C12" s="14">
        <v>43220606</v>
      </c>
      <c r="D12" s="3"/>
      <c r="E12" s="14">
        <v>38470747</v>
      </c>
      <c r="F12" s="3"/>
      <c r="G12" s="16">
        <v>3162959</v>
      </c>
      <c r="H12" s="3"/>
      <c r="I12" s="16">
        <v>3425089</v>
      </c>
    </row>
    <row r="13" spans="1:9" ht="21.5">
      <c r="A13" s="129" t="s">
        <v>14</v>
      </c>
      <c r="B13" s="124">
        <v>5</v>
      </c>
      <c r="C13" s="16">
        <v>0</v>
      </c>
      <c r="D13" s="3"/>
      <c r="E13" s="16">
        <v>0</v>
      </c>
      <c r="F13" s="3"/>
      <c r="G13" s="3">
        <v>8020339</v>
      </c>
      <c r="H13" s="3"/>
      <c r="I13" s="3">
        <v>6876278</v>
      </c>
    </row>
    <row r="14" spans="1:9" ht="21.5">
      <c r="A14" s="130" t="s">
        <v>298</v>
      </c>
      <c r="B14" s="124">
        <v>5</v>
      </c>
      <c r="C14" s="16">
        <v>0</v>
      </c>
      <c r="D14" s="3"/>
      <c r="E14" s="16">
        <v>12263</v>
      </c>
      <c r="F14" s="3"/>
      <c r="G14" s="16">
        <v>540000</v>
      </c>
      <c r="H14" s="3"/>
      <c r="I14" s="16">
        <v>0</v>
      </c>
    </row>
    <row r="15" spans="1:9" ht="21.5">
      <c r="A15" s="131" t="s">
        <v>15</v>
      </c>
      <c r="B15" s="124">
        <v>7</v>
      </c>
      <c r="C15" s="16">
        <v>83080346</v>
      </c>
      <c r="D15" s="3"/>
      <c r="E15" s="16">
        <v>73431469</v>
      </c>
      <c r="F15" s="3"/>
      <c r="G15" s="3">
        <v>2861340</v>
      </c>
      <c r="H15" s="3"/>
      <c r="I15" s="3">
        <v>2784343</v>
      </c>
    </row>
    <row r="16" spans="1:9" ht="21.5">
      <c r="A16" s="131" t="s">
        <v>16</v>
      </c>
      <c r="B16" s="124">
        <v>8</v>
      </c>
      <c r="C16" s="16">
        <v>54538803</v>
      </c>
      <c r="D16" s="132"/>
      <c r="E16" s="16">
        <v>47955121</v>
      </c>
      <c r="F16" s="132"/>
      <c r="G16" s="3">
        <v>925579</v>
      </c>
      <c r="H16" s="132"/>
      <c r="I16" s="3">
        <v>789100</v>
      </c>
    </row>
    <row r="17" spans="1:9" ht="21.5">
      <c r="A17" s="131" t="s">
        <v>17</v>
      </c>
      <c r="B17" s="124">
        <v>30</v>
      </c>
      <c r="C17" s="14">
        <v>3265334</v>
      </c>
      <c r="D17" s="3"/>
      <c r="E17" s="14">
        <v>3593865</v>
      </c>
      <c r="F17" s="3"/>
      <c r="G17" s="16">
        <v>68574</v>
      </c>
      <c r="H17" s="3"/>
      <c r="I17" s="16">
        <v>7</v>
      </c>
    </row>
    <row r="18" spans="1:9" ht="21.5">
      <c r="A18" s="129" t="s">
        <v>18</v>
      </c>
      <c r="B18" s="124"/>
      <c r="C18" s="133">
        <v>258252</v>
      </c>
      <c r="D18" s="134"/>
      <c r="E18" s="133">
        <v>274394</v>
      </c>
      <c r="F18" s="134"/>
      <c r="G18" s="16">
        <v>0</v>
      </c>
      <c r="H18" s="16"/>
      <c r="I18" s="16">
        <v>0</v>
      </c>
    </row>
    <row r="19" spans="1:9" ht="21.5">
      <c r="A19" s="129" t="s">
        <v>19</v>
      </c>
      <c r="B19" s="124"/>
      <c r="C19" s="133">
        <v>5237348</v>
      </c>
      <c r="D19" s="133"/>
      <c r="E19" s="133">
        <v>5662990</v>
      </c>
      <c r="F19" s="133"/>
      <c r="G19" s="16">
        <v>0</v>
      </c>
      <c r="H19" s="14"/>
      <c r="I19" s="16">
        <v>0</v>
      </c>
    </row>
    <row r="20" spans="1:9" ht="21.5">
      <c r="A20" s="129" t="s">
        <v>20</v>
      </c>
      <c r="B20" s="124"/>
      <c r="C20" s="14">
        <v>2562640</v>
      </c>
      <c r="D20" s="17"/>
      <c r="E20" s="14">
        <v>2403458</v>
      </c>
      <c r="F20" s="3"/>
      <c r="G20" s="16">
        <v>213736</v>
      </c>
      <c r="H20" s="3"/>
      <c r="I20" s="16">
        <v>231813</v>
      </c>
    </row>
    <row r="21" spans="1:9" ht="21.5">
      <c r="A21" s="129" t="s">
        <v>21</v>
      </c>
      <c r="B21" s="124">
        <v>5</v>
      </c>
      <c r="C21" s="16">
        <v>156580</v>
      </c>
      <c r="D21" s="17"/>
      <c r="E21" s="16">
        <v>171566</v>
      </c>
      <c r="F21" s="3"/>
      <c r="G21" s="16">
        <v>0</v>
      </c>
      <c r="H21" s="3"/>
      <c r="I21" s="16">
        <v>0</v>
      </c>
    </row>
    <row r="22" spans="1:9" ht="21.5">
      <c r="A22" s="130" t="s">
        <v>22</v>
      </c>
      <c r="B22" s="124"/>
      <c r="C22" s="49">
        <v>7918382</v>
      </c>
      <c r="D22" s="18"/>
      <c r="E22" s="49">
        <v>7872561</v>
      </c>
      <c r="F22" s="18"/>
      <c r="G22" s="16">
        <v>48512</v>
      </c>
      <c r="H22" s="18"/>
      <c r="I22" s="16">
        <v>53206</v>
      </c>
    </row>
    <row r="23" spans="1:9" ht="21.5">
      <c r="A23" s="129" t="s">
        <v>23</v>
      </c>
      <c r="B23" s="124"/>
      <c r="C23" s="15">
        <v>31130</v>
      </c>
      <c r="D23" s="3"/>
      <c r="E23" s="15">
        <v>15739</v>
      </c>
      <c r="F23" s="3"/>
      <c r="G23" s="15">
        <v>0</v>
      </c>
      <c r="H23" s="3"/>
      <c r="I23" s="15">
        <v>0</v>
      </c>
    </row>
    <row r="24" spans="1:9" ht="21.5">
      <c r="A24" s="123" t="s">
        <v>24</v>
      </c>
      <c r="B24" s="135"/>
      <c r="C24" s="13">
        <f>SUM(C11:C23)</f>
        <v>233219126</v>
      </c>
      <c r="D24" s="1"/>
      <c r="E24" s="13">
        <f>SUM(E11:E23)</f>
        <v>216550231</v>
      </c>
      <c r="F24" s="1"/>
      <c r="G24" s="13">
        <f>SUM(G11:G23)</f>
        <v>17743151</v>
      </c>
      <c r="H24" s="1"/>
      <c r="I24" s="13">
        <f>SUM(I11:I23)</f>
        <v>16838382</v>
      </c>
    </row>
    <row r="25" spans="1:9" ht="21.5">
      <c r="A25" s="136"/>
      <c r="B25" s="124"/>
      <c r="C25" s="3"/>
      <c r="D25" s="3"/>
      <c r="E25" s="3"/>
      <c r="F25" s="3"/>
      <c r="G25" s="3"/>
      <c r="H25" s="3"/>
      <c r="I25" s="3"/>
    </row>
    <row r="26" spans="1:9" ht="21.5">
      <c r="A26" s="115" t="s">
        <v>0</v>
      </c>
      <c r="B26" s="119"/>
      <c r="C26" s="3"/>
      <c r="D26" s="3"/>
      <c r="E26" s="3"/>
      <c r="F26" s="3"/>
      <c r="G26" s="3"/>
      <c r="H26" s="3"/>
      <c r="I26" s="3"/>
    </row>
    <row r="27" spans="1:9" ht="21.5">
      <c r="A27" s="115" t="s">
        <v>1</v>
      </c>
      <c r="B27" s="119"/>
      <c r="C27" s="3"/>
      <c r="D27" s="3"/>
      <c r="E27" s="3"/>
      <c r="F27" s="3"/>
      <c r="G27" s="3"/>
      <c r="H27" s="3"/>
      <c r="I27" s="3"/>
    </row>
    <row r="28" spans="1:9" ht="21.5">
      <c r="A28" s="117" t="s">
        <v>2</v>
      </c>
      <c r="B28" s="119"/>
      <c r="C28" s="3"/>
      <c r="D28" s="3"/>
      <c r="E28" s="3"/>
      <c r="F28" s="3"/>
      <c r="G28" s="3"/>
      <c r="H28" s="3"/>
      <c r="I28" s="3"/>
    </row>
    <row r="29" spans="1:9" ht="21.5">
      <c r="A29" s="117"/>
      <c r="B29" s="119"/>
      <c r="C29" s="3"/>
      <c r="D29" s="3"/>
      <c r="E29" s="3"/>
      <c r="F29" s="3"/>
      <c r="G29" s="282" t="s">
        <v>3</v>
      </c>
      <c r="H29" s="282"/>
      <c r="I29" s="282"/>
    </row>
    <row r="30" spans="1:9" ht="23">
      <c r="A30" s="137"/>
      <c r="B30" s="119"/>
      <c r="C30" s="277" t="s">
        <v>4</v>
      </c>
      <c r="D30" s="277"/>
      <c r="E30" s="277"/>
      <c r="F30" s="277"/>
      <c r="G30" s="277" t="s">
        <v>5</v>
      </c>
      <c r="H30" s="277"/>
      <c r="I30" s="277"/>
    </row>
    <row r="31" spans="1:9" ht="21.5">
      <c r="B31" s="121"/>
      <c r="C31" s="278" t="s">
        <v>6</v>
      </c>
      <c r="D31" s="278"/>
      <c r="E31" s="278"/>
      <c r="F31" s="278"/>
      <c r="G31" s="278" t="s">
        <v>7</v>
      </c>
      <c r="H31" s="278"/>
      <c r="I31" s="278"/>
    </row>
    <row r="32" spans="1:9" ht="21.5">
      <c r="B32" s="121"/>
      <c r="C32" s="280" t="s">
        <v>8</v>
      </c>
      <c r="D32" s="280"/>
      <c r="E32" s="280"/>
      <c r="F32" s="9"/>
      <c r="G32" s="280" t="s">
        <v>8</v>
      </c>
      <c r="H32" s="280"/>
      <c r="I32" s="280"/>
    </row>
    <row r="33" spans="1:14" ht="21.5">
      <c r="A33" s="117" t="s">
        <v>25</v>
      </c>
      <c r="B33" s="124" t="s">
        <v>10</v>
      </c>
      <c r="C33" s="7">
        <v>2022</v>
      </c>
      <c r="D33" s="4"/>
      <c r="E33" s="7">
        <v>2021</v>
      </c>
      <c r="F33" s="4"/>
      <c r="G33" s="7">
        <v>2022</v>
      </c>
      <c r="H33" s="4"/>
      <c r="I33" s="7">
        <v>2021</v>
      </c>
    </row>
    <row r="34" spans="1:14" ht="21.5">
      <c r="A34" s="117"/>
      <c r="B34" s="124"/>
      <c r="C34" s="10"/>
      <c r="D34" s="4"/>
      <c r="E34" s="10"/>
      <c r="F34" s="4"/>
      <c r="G34" s="10"/>
      <c r="H34" s="4"/>
      <c r="I34" s="10"/>
    </row>
    <row r="35" spans="1:14" ht="21.5">
      <c r="A35" s="138" t="s">
        <v>26</v>
      </c>
      <c r="B35" s="124"/>
      <c r="C35" s="3"/>
      <c r="D35" s="3"/>
      <c r="E35" s="3"/>
      <c r="F35" s="3"/>
      <c r="G35" s="3"/>
      <c r="H35" s="3"/>
      <c r="I35" s="3"/>
    </row>
    <row r="36" spans="1:14" ht="21.5">
      <c r="A36" s="131" t="s">
        <v>27</v>
      </c>
      <c r="B36" s="124">
        <v>30</v>
      </c>
      <c r="C36" s="14">
        <v>16590363</v>
      </c>
      <c r="D36" s="3"/>
      <c r="E36" s="14">
        <v>13034063</v>
      </c>
      <c r="F36" s="3"/>
      <c r="G36" s="14">
        <v>919200</v>
      </c>
      <c r="H36" s="3"/>
      <c r="I36" s="14">
        <v>761000</v>
      </c>
      <c r="K36" s="248"/>
    </row>
    <row r="37" spans="1:14" ht="21.5">
      <c r="A37" s="129" t="s">
        <v>28</v>
      </c>
      <c r="B37" s="124">
        <v>9</v>
      </c>
      <c r="C37" s="16">
        <v>0</v>
      </c>
      <c r="D37" s="17"/>
      <c r="E37" s="16">
        <v>0</v>
      </c>
      <c r="F37" s="3"/>
      <c r="G37" s="14">
        <v>241229221</v>
      </c>
      <c r="H37" s="14"/>
      <c r="I37" s="14">
        <v>228979533</v>
      </c>
      <c r="K37" s="248"/>
      <c r="M37" s="249"/>
      <c r="N37" s="248"/>
    </row>
    <row r="38" spans="1:14" ht="21.5">
      <c r="A38" s="131" t="s">
        <v>29</v>
      </c>
      <c r="B38" s="124">
        <v>11</v>
      </c>
      <c r="C38" s="14">
        <v>235340728</v>
      </c>
      <c r="D38" s="3"/>
      <c r="E38" s="14">
        <v>230428252</v>
      </c>
      <c r="F38" s="3"/>
      <c r="G38" s="14">
        <v>160125</v>
      </c>
      <c r="H38" s="3"/>
      <c r="I38" s="14">
        <v>1645869</v>
      </c>
    </row>
    <row r="39" spans="1:14" ht="21.5">
      <c r="A39" s="131" t="s">
        <v>30</v>
      </c>
      <c r="B39" s="124">
        <v>12</v>
      </c>
      <c r="C39" s="14">
        <v>20123698</v>
      </c>
      <c r="D39" s="132"/>
      <c r="E39" s="14">
        <v>22411734</v>
      </c>
      <c r="F39" s="132"/>
      <c r="G39" s="16">
        <v>4360381</v>
      </c>
      <c r="H39" s="14"/>
      <c r="I39" s="16">
        <v>4360381</v>
      </c>
    </row>
    <row r="40" spans="1:14" ht="21.5">
      <c r="A40" s="131" t="s">
        <v>31</v>
      </c>
      <c r="B40" s="124">
        <v>5</v>
      </c>
      <c r="C40" s="16">
        <v>0</v>
      </c>
      <c r="D40" s="17"/>
      <c r="E40" s="16">
        <v>36788</v>
      </c>
      <c r="F40" s="3"/>
      <c r="G40" s="16">
        <v>3218000</v>
      </c>
      <c r="H40" s="3"/>
      <c r="I40" s="16">
        <v>570000</v>
      </c>
    </row>
    <row r="41" spans="1:14" ht="21.5">
      <c r="A41" s="131" t="s">
        <v>32</v>
      </c>
      <c r="B41" s="124">
        <v>13</v>
      </c>
      <c r="C41" s="14">
        <v>7934300</v>
      </c>
      <c r="D41" s="3"/>
      <c r="E41" s="14">
        <v>6409161</v>
      </c>
      <c r="F41" s="3"/>
      <c r="G41" s="14">
        <v>2677130</v>
      </c>
      <c r="H41" s="3"/>
      <c r="I41" s="14">
        <v>2068929</v>
      </c>
      <c r="J41" s="248"/>
      <c r="K41" s="248"/>
      <c r="M41" s="249"/>
      <c r="N41" s="248"/>
    </row>
    <row r="42" spans="1:14" ht="21.5">
      <c r="A42" s="131" t="s">
        <v>33</v>
      </c>
      <c r="B42" s="124">
        <v>14</v>
      </c>
      <c r="C42" s="14">
        <v>276663734</v>
      </c>
      <c r="D42" s="3"/>
      <c r="E42" s="14">
        <v>228852703</v>
      </c>
      <c r="F42" s="3"/>
      <c r="G42" s="14">
        <v>20761904</v>
      </c>
      <c r="H42" s="3"/>
      <c r="I42" s="14">
        <v>15787495</v>
      </c>
    </row>
    <row r="43" spans="1:14" ht="21.5">
      <c r="A43" s="131" t="s">
        <v>34</v>
      </c>
      <c r="B43" s="124">
        <v>15</v>
      </c>
      <c r="C43" s="14">
        <v>35881634</v>
      </c>
      <c r="D43" s="3"/>
      <c r="E43" s="14">
        <v>34663569</v>
      </c>
      <c r="F43" s="3"/>
      <c r="G43" s="16">
        <v>608996</v>
      </c>
      <c r="H43" s="3"/>
      <c r="I43" s="16">
        <v>372529</v>
      </c>
    </row>
    <row r="44" spans="1:14" ht="21.5">
      <c r="A44" s="131" t="s">
        <v>35</v>
      </c>
      <c r="B44" s="124">
        <v>16</v>
      </c>
      <c r="C44" s="14">
        <v>62766519</v>
      </c>
      <c r="D44" s="139"/>
      <c r="E44" s="14">
        <v>60816718</v>
      </c>
      <c r="F44" s="139"/>
      <c r="G44" s="16">
        <v>0</v>
      </c>
      <c r="H44" s="17"/>
      <c r="I44" s="16">
        <v>0</v>
      </c>
    </row>
    <row r="45" spans="1:14" ht="21.5">
      <c r="A45" s="131" t="s">
        <v>36</v>
      </c>
      <c r="B45" s="124">
        <v>17</v>
      </c>
      <c r="C45" s="14">
        <v>13457689</v>
      </c>
      <c r="D45" s="3"/>
      <c r="E45" s="14">
        <v>13649484</v>
      </c>
      <c r="F45" s="3"/>
      <c r="G45" s="14">
        <v>45810</v>
      </c>
      <c r="H45" s="3"/>
      <c r="I45" s="14">
        <v>19194</v>
      </c>
    </row>
    <row r="46" spans="1:14" ht="21.5">
      <c r="A46" s="131" t="s">
        <v>37</v>
      </c>
      <c r="B46" s="124">
        <v>8</v>
      </c>
      <c r="C46" s="14">
        <v>12236149</v>
      </c>
      <c r="D46" s="139"/>
      <c r="E46" s="14">
        <v>9958123</v>
      </c>
      <c r="F46" s="139"/>
      <c r="G46" s="16">
        <v>0</v>
      </c>
      <c r="H46" s="139"/>
      <c r="I46" s="16">
        <v>0</v>
      </c>
    </row>
    <row r="47" spans="1:14" ht="21.5">
      <c r="A47" s="129" t="s">
        <v>38</v>
      </c>
      <c r="B47" s="124">
        <v>27</v>
      </c>
      <c r="C47" s="14">
        <v>4582032</v>
      </c>
      <c r="D47" s="3"/>
      <c r="E47" s="14">
        <v>4729748</v>
      </c>
      <c r="F47" s="3"/>
      <c r="G47" s="16">
        <v>0</v>
      </c>
      <c r="H47" s="3"/>
      <c r="I47" s="16">
        <v>1238375</v>
      </c>
    </row>
    <row r="48" spans="1:14" ht="21.5">
      <c r="A48" s="129" t="s">
        <v>39</v>
      </c>
      <c r="B48" s="124">
        <v>30</v>
      </c>
      <c r="C48" s="16">
        <v>3724461</v>
      </c>
      <c r="D48" s="3"/>
      <c r="E48" s="16">
        <v>143614</v>
      </c>
      <c r="F48" s="3"/>
      <c r="G48" s="16">
        <v>254000</v>
      </c>
      <c r="H48" s="17"/>
      <c r="I48" s="16">
        <v>143614</v>
      </c>
    </row>
    <row r="49" spans="1:9" ht="21.5">
      <c r="A49" s="129" t="s">
        <v>40</v>
      </c>
      <c r="B49" s="135"/>
      <c r="C49" s="20">
        <v>4466747</v>
      </c>
      <c r="D49" s="3"/>
      <c r="E49" s="20">
        <v>3560201</v>
      </c>
      <c r="F49" s="3"/>
      <c r="G49" s="20">
        <v>382213</v>
      </c>
      <c r="H49" s="3"/>
      <c r="I49" s="20">
        <v>268070</v>
      </c>
    </row>
    <row r="50" spans="1:9" ht="21.5">
      <c r="A50" s="123" t="s">
        <v>41</v>
      </c>
      <c r="B50" s="135"/>
      <c r="C50" s="13">
        <f>SUM(C36:C49)</f>
        <v>693768054</v>
      </c>
      <c r="D50" s="1"/>
      <c r="E50" s="13">
        <f>SUM(E36:E49)</f>
        <v>628694158</v>
      </c>
      <c r="F50" s="1"/>
      <c r="G50" s="13">
        <f>SUM(G36:G49)</f>
        <v>274616980</v>
      </c>
      <c r="H50" s="1"/>
      <c r="I50" s="13">
        <f>SUM(I36:I49)</f>
        <v>256214989</v>
      </c>
    </row>
    <row r="51" spans="1:9" ht="22">
      <c r="A51" s="140"/>
      <c r="B51" s="135"/>
      <c r="C51" s="16"/>
      <c r="D51" s="1"/>
      <c r="E51" s="16"/>
      <c r="F51" s="1"/>
      <c r="G51" s="16"/>
      <c r="H51" s="1"/>
      <c r="I51" s="16"/>
    </row>
    <row r="52" spans="1:9" ht="22" thickBot="1">
      <c r="A52" s="123" t="s">
        <v>42</v>
      </c>
      <c r="B52" s="124"/>
      <c r="C52" s="44">
        <f>C24+C50</f>
        <v>926987180</v>
      </c>
      <c r="D52" s="1"/>
      <c r="E52" s="44">
        <f>E24+E50</f>
        <v>845244389</v>
      </c>
      <c r="F52" s="1"/>
      <c r="G52" s="44">
        <f>G24+G50</f>
        <v>292360131</v>
      </c>
      <c r="H52" s="1"/>
      <c r="I52" s="44">
        <f>I24+I50</f>
        <v>273053371</v>
      </c>
    </row>
    <row r="53" spans="1:9" ht="22" thickTop="1">
      <c r="B53" s="135"/>
      <c r="C53" s="3"/>
      <c r="D53" s="3"/>
      <c r="E53" s="3"/>
      <c r="F53" s="3"/>
      <c r="G53" s="3"/>
      <c r="H53" s="3"/>
      <c r="I53" s="3"/>
    </row>
    <row r="54" spans="1:9" ht="21.5">
      <c r="A54" s="115" t="s">
        <v>0</v>
      </c>
      <c r="B54" s="135"/>
      <c r="C54" s="3"/>
      <c r="D54" s="3"/>
      <c r="E54" s="3"/>
      <c r="F54" s="3"/>
      <c r="G54" s="3"/>
      <c r="H54" s="3"/>
      <c r="I54" s="3"/>
    </row>
    <row r="55" spans="1:9" ht="21.5">
      <c r="A55" s="115" t="s">
        <v>1</v>
      </c>
      <c r="B55" s="135"/>
      <c r="C55" s="3"/>
      <c r="D55" s="3"/>
      <c r="E55" s="3"/>
      <c r="F55" s="3"/>
      <c r="G55" s="3"/>
      <c r="H55" s="3"/>
      <c r="I55" s="3"/>
    </row>
    <row r="56" spans="1:9" ht="21.5">
      <c r="A56" s="117" t="s">
        <v>2</v>
      </c>
      <c r="B56" s="135"/>
      <c r="C56" s="3"/>
      <c r="D56" s="3"/>
      <c r="E56" s="3"/>
      <c r="F56" s="3"/>
      <c r="G56" s="3"/>
      <c r="H56" s="3"/>
      <c r="I56" s="3"/>
    </row>
    <row r="57" spans="1:9" ht="23">
      <c r="A57" s="137"/>
      <c r="B57" s="119"/>
      <c r="C57" s="3"/>
      <c r="D57" s="3"/>
      <c r="E57" s="3"/>
      <c r="F57" s="3"/>
      <c r="G57" s="282" t="s">
        <v>3</v>
      </c>
      <c r="H57" s="282"/>
      <c r="I57" s="282"/>
    </row>
    <row r="58" spans="1:9" ht="23">
      <c r="A58" s="137"/>
      <c r="B58" s="119"/>
      <c r="C58" s="277" t="s">
        <v>4</v>
      </c>
      <c r="D58" s="277"/>
      <c r="E58" s="277"/>
      <c r="F58" s="277"/>
      <c r="G58" s="277" t="s">
        <v>5</v>
      </c>
      <c r="H58" s="277"/>
      <c r="I58" s="277"/>
    </row>
    <row r="59" spans="1:9" ht="21.5">
      <c r="B59" s="121"/>
      <c r="C59" s="278" t="s">
        <v>6</v>
      </c>
      <c r="D59" s="278"/>
      <c r="E59" s="278"/>
      <c r="F59" s="278"/>
      <c r="G59" s="278" t="s">
        <v>7</v>
      </c>
      <c r="H59" s="278"/>
      <c r="I59" s="278"/>
    </row>
    <row r="60" spans="1:9" ht="21.5">
      <c r="A60" s="141"/>
      <c r="B60" s="121"/>
      <c r="C60" s="276" t="s">
        <v>8</v>
      </c>
      <c r="D60" s="276"/>
      <c r="E60" s="276"/>
      <c r="F60" s="9"/>
      <c r="G60" s="276" t="s">
        <v>8</v>
      </c>
      <c r="H60" s="276"/>
      <c r="I60" s="276"/>
    </row>
    <row r="61" spans="1:9" ht="21.5">
      <c r="A61" s="117" t="s">
        <v>43</v>
      </c>
      <c r="B61" s="124" t="s">
        <v>10</v>
      </c>
      <c r="C61" s="7">
        <v>2022</v>
      </c>
      <c r="D61" s="4"/>
      <c r="E61" s="7">
        <v>2021</v>
      </c>
      <c r="F61" s="4"/>
      <c r="G61" s="7">
        <v>2022</v>
      </c>
      <c r="H61" s="4"/>
      <c r="I61" s="7">
        <v>2021</v>
      </c>
    </row>
    <row r="62" spans="1:9" ht="21.5">
      <c r="A62" s="117"/>
      <c r="B62" s="124"/>
      <c r="C62" s="10"/>
      <c r="D62" s="4"/>
      <c r="E62" s="10"/>
      <c r="F62" s="4"/>
      <c r="G62" s="10"/>
      <c r="H62" s="4"/>
      <c r="I62" s="10"/>
    </row>
    <row r="63" spans="1:9" ht="21" customHeight="1">
      <c r="A63" s="138" t="s">
        <v>44</v>
      </c>
      <c r="B63" s="121"/>
      <c r="C63" s="3"/>
      <c r="D63" s="3"/>
      <c r="E63" s="3"/>
      <c r="F63" s="3"/>
      <c r="G63" s="3"/>
      <c r="H63" s="3"/>
      <c r="I63" s="3"/>
    </row>
    <row r="64" spans="1:9" ht="21.5">
      <c r="A64" s="131" t="s">
        <v>45</v>
      </c>
      <c r="B64" s="124"/>
      <c r="C64" s="3"/>
      <c r="D64" s="3"/>
      <c r="E64" s="3"/>
      <c r="F64" s="3"/>
      <c r="G64" s="3"/>
      <c r="H64" s="3"/>
      <c r="I64" s="3"/>
    </row>
    <row r="65" spans="1:9" ht="21.5">
      <c r="A65" s="129" t="s">
        <v>46</v>
      </c>
      <c r="B65" s="124">
        <v>18</v>
      </c>
      <c r="C65" s="14">
        <v>94753369</v>
      </c>
      <c r="D65" s="3"/>
      <c r="E65" s="14">
        <v>70991804</v>
      </c>
      <c r="F65" s="3"/>
      <c r="G65" s="16">
        <v>0</v>
      </c>
      <c r="H65" s="3"/>
      <c r="I65" s="16">
        <v>0</v>
      </c>
    </row>
    <row r="66" spans="1:9" ht="21.5">
      <c r="A66" s="131" t="s">
        <v>47</v>
      </c>
      <c r="B66" s="124">
        <v>18</v>
      </c>
      <c r="C66" s="14">
        <v>20686554</v>
      </c>
      <c r="D66" s="3"/>
      <c r="E66" s="14">
        <v>17964321</v>
      </c>
      <c r="F66" s="3"/>
      <c r="G66" s="3">
        <v>3544677</v>
      </c>
      <c r="H66" s="3"/>
      <c r="I66" s="3">
        <v>8487944</v>
      </c>
    </row>
    <row r="67" spans="1:9" ht="21.5">
      <c r="A67" s="129" t="s">
        <v>48</v>
      </c>
      <c r="B67" s="124">
        <v>20</v>
      </c>
      <c r="C67" s="14">
        <v>50963728</v>
      </c>
      <c r="D67" s="3"/>
      <c r="E67" s="14">
        <v>44371714</v>
      </c>
      <c r="F67" s="3"/>
      <c r="G67" s="3">
        <v>1388629</v>
      </c>
      <c r="H67" s="3"/>
      <c r="I67" s="3">
        <v>1147644</v>
      </c>
    </row>
    <row r="68" spans="1:9" ht="21.5">
      <c r="A68" s="129" t="s">
        <v>49</v>
      </c>
      <c r="B68" s="119"/>
      <c r="C68" s="14">
        <v>13067579</v>
      </c>
      <c r="D68" s="3"/>
      <c r="E68" s="14">
        <v>12234209</v>
      </c>
      <c r="F68" s="3"/>
      <c r="G68" s="3">
        <v>155063</v>
      </c>
      <c r="H68" s="3"/>
      <c r="I68" s="3">
        <v>161986</v>
      </c>
    </row>
    <row r="69" spans="1:9" ht="21.5">
      <c r="A69" s="131" t="s">
        <v>50</v>
      </c>
      <c r="B69" s="124">
        <v>18</v>
      </c>
      <c r="C69" s="16">
        <v>66117103</v>
      </c>
      <c r="D69" s="14"/>
      <c r="E69" s="16">
        <v>39064753</v>
      </c>
      <c r="F69" s="14"/>
      <c r="G69" s="16">
        <v>11104839</v>
      </c>
      <c r="H69" s="14"/>
      <c r="I69" s="16">
        <v>12283186</v>
      </c>
    </row>
    <row r="70" spans="1:9" ht="21.5">
      <c r="A70" s="131" t="s">
        <v>51</v>
      </c>
      <c r="B70" s="124">
        <v>18</v>
      </c>
      <c r="C70" s="14">
        <v>4921366</v>
      </c>
      <c r="D70" s="14"/>
      <c r="E70" s="14">
        <v>4439143</v>
      </c>
      <c r="F70" s="14"/>
      <c r="G70" s="91">
        <v>182270</v>
      </c>
      <c r="H70" s="14"/>
      <c r="I70" s="91">
        <v>145712</v>
      </c>
    </row>
    <row r="71" spans="1:9" ht="21.5">
      <c r="A71" s="131" t="s">
        <v>52</v>
      </c>
      <c r="B71" s="124" t="s">
        <v>331</v>
      </c>
      <c r="C71" s="14">
        <v>1994216</v>
      </c>
      <c r="D71" s="17"/>
      <c r="E71" s="14">
        <v>1456136</v>
      </c>
      <c r="F71" s="14"/>
      <c r="G71" s="16">
        <v>11170000</v>
      </c>
      <c r="H71" s="14"/>
      <c r="I71" s="16">
        <v>0</v>
      </c>
    </row>
    <row r="72" spans="1:9" ht="21.5">
      <c r="A72" s="131" t="s">
        <v>53</v>
      </c>
      <c r="B72" s="119"/>
      <c r="C72" s="14">
        <v>2310631</v>
      </c>
      <c r="D72" s="3"/>
      <c r="E72" s="14">
        <v>1726944</v>
      </c>
      <c r="F72" s="3"/>
      <c r="G72" s="16">
        <v>0</v>
      </c>
      <c r="H72" s="17"/>
      <c r="I72" s="16">
        <v>0</v>
      </c>
    </row>
    <row r="73" spans="1:9" ht="21.5">
      <c r="A73" s="131" t="s">
        <v>54</v>
      </c>
      <c r="B73" s="124">
        <v>30</v>
      </c>
      <c r="C73" s="16">
        <v>152392</v>
      </c>
      <c r="D73" s="14"/>
      <c r="E73" s="16">
        <v>169135</v>
      </c>
      <c r="F73" s="14"/>
      <c r="G73" s="16">
        <v>713</v>
      </c>
      <c r="H73" s="14"/>
      <c r="I73" s="16">
        <v>63952</v>
      </c>
    </row>
    <row r="74" spans="1:9" ht="21.5">
      <c r="A74" s="131" t="s">
        <v>55</v>
      </c>
      <c r="B74" s="124" t="s">
        <v>56</v>
      </c>
      <c r="C74" s="16">
        <v>12010726</v>
      </c>
      <c r="D74" s="14"/>
      <c r="E74" s="16">
        <v>11509815</v>
      </c>
      <c r="F74" s="14"/>
      <c r="G74" s="16">
        <v>1723384</v>
      </c>
      <c r="H74" s="14"/>
      <c r="I74" s="16">
        <v>1669245</v>
      </c>
    </row>
    <row r="75" spans="1:9" ht="21.5">
      <c r="A75" s="123" t="s">
        <v>57</v>
      </c>
      <c r="B75" s="124"/>
      <c r="C75" s="43">
        <f>SUM(C65:C74)</f>
        <v>266977664</v>
      </c>
      <c r="D75" s="1"/>
      <c r="E75" s="43">
        <f>SUM(E65:E74)</f>
        <v>203927974</v>
      </c>
      <c r="F75" s="1"/>
      <c r="G75" s="43">
        <f>SUM(G65:G74)</f>
        <v>29269575</v>
      </c>
      <c r="H75" s="1"/>
      <c r="I75" s="43">
        <f>SUM(I65:I74)</f>
        <v>23959669</v>
      </c>
    </row>
    <row r="76" spans="1:9" ht="21.5">
      <c r="B76" s="124"/>
      <c r="C76" s="3"/>
      <c r="D76" s="3"/>
      <c r="E76" s="3"/>
      <c r="F76" s="3"/>
      <c r="G76" s="3"/>
      <c r="H76" s="3"/>
      <c r="I76" s="3"/>
    </row>
    <row r="77" spans="1:9" ht="21.5">
      <c r="A77" s="138" t="s">
        <v>58</v>
      </c>
      <c r="B77" s="124"/>
      <c r="C77" s="3"/>
      <c r="D77" s="3"/>
      <c r="E77" s="3"/>
      <c r="F77" s="3"/>
      <c r="G77" s="3"/>
      <c r="H77" s="3"/>
      <c r="I77" s="3"/>
    </row>
    <row r="78" spans="1:9" ht="21.5">
      <c r="A78" s="131" t="s">
        <v>59</v>
      </c>
      <c r="B78" s="124">
        <v>18</v>
      </c>
      <c r="C78" s="14">
        <v>301499301</v>
      </c>
      <c r="D78" s="3"/>
      <c r="E78" s="14">
        <v>301239870</v>
      </c>
      <c r="F78" s="3"/>
      <c r="G78" s="3">
        <v>114499296</v>
      </c>
      <c r="H78" s="3"/>
      <c r="I78" s="3">
        <v>113607461</v>
      </c>
    </row>
    <row r="79" spans="1:9" ht="21.5">
      <c r="A79" s="131" t="s">
        <v>60</v>
      </c>
      <c r="B79" s="124">
        <v>18</v>
      </c>
      <c r="C79" s="16">
        <v>30581291</v>
      </c>
      <c r="D79" s="14"/>
      <c r="E79" s="16">
        <v>29460702</v>
      </c>
      <c r="F79" s="14"/>
      <c r="G79" s="14">
        <v>427740</v>
      </c>
      <c r="H79" s="14"/>
      <c r="I79" s="14">
        <v>225143</v>
      </c>
    </row>
    <row r="80" spans="1:9" ht="21.5">
      <c r="A80" s="129" t="s">
        <v>61</v>
      </c>
      <c r="B80" s="124">
        <v>27</v>
      </c>
      <c r="C80" s="14">
        <v>16338373</v>
      </c>
      <c r="D80" s="3"/>
      <c r="E80" s="14">
        <v>8902995</v>
      </c>
      <c r="F80" s="3"/>
      <c r="G80" s="16">
        <v>388277</v>
      </c>
      <c r="H80" s="3"/>
      <c r="I80" s="16">
        <v>0</v>
      </c>
    </row>
    <row r="81" spans="1:9" ht="21.5">
      <c r="A81" s="131" t="s">
        <v>62</v>
      </c>
      <c r="B81" s="124">
        <v>21</v>
      </c>
      <c r="C81" s="14">
        <v>9149572</v>
      </c>
      <c r="D81" s="132"/>
      <c r="E81" s="14">
        <v>9556316</v>
      </c>
      <c r="F81" s="132"/>
      <c r="G81" s="132">
        <v>2561023</v>
      </c>
      <c r="H81" s="132"/>
      <c r="I81" s="132">
        <v>2703958</v>
      </c>
    </row>
    <row r="82" spans="1:9" ht="21.5">
      <c r="A82" s="129" t="s">
        <v>63</v>
      </c>
      <c r="B82" s="124"/>
      <c r="C82" s="14">
        <v>2597434</v>
      </c>
      <c r="D82" s="3"/>
      <c r="E82" s="14">
        <v>2574360</v>
      </c>
      <c r="F82" s="3"/>
      <c r="G82" s="16">
        <v>0</v>
      </c>
      <c r="H82" s="3"/>
      <c r="I82" s="16">
        <v>0</v>
      </c>
    </row>
    <row r="83" spans="1:9" ht="21.5">
      <c r="A83" s="131" t="s">
        <v>64</v>
      </c>
      <c r="B83" s="124">
        <v>30</v>
      </c>
      <c r="C83" s="15">
        <v>0</v>
      </c>
      <c r="D83" s="91"/>
      <c r="E83" s="20">
        <v>230483</v>
      </c>
      <c r="F83" s="91"/>
      <c r="G83" s="15">
        <v>0</v>
      </c>
      <c r="H83" s="262"/>
      <c r="I83" s="15">
        <v>0</v>
      </c>
    </row>
    <row r="84" spans="1:9" ht="21.5">
      <c r="A84" s="123" t="s">
        <v>65</v>
      </c>
      <c r="B84" s="124"/>
      <c r="C84" s="43">
        <f>SUM(C78:C83)</f>
        <v>360165971</v>
      </c>
      <c r="D84" s="1"/>
      <c r="E84" s="43">
        <f>SUM(E78:E83)</f>
        <v>351964726</v>
      </c>
      <c r="F84" s="1"/>
      <c r="G84" s="43">
        <f>SUM(G78:G83)</f>
        <v>117876336</v>
      </c>
      <c r="H84" s="1"/>
      <c r="I84" s="43">
        <f>SUM(I78:I83)</f>
        <v>116536562</v>
      </c>
    </row>
    <row r="85" spans="1:9" ht="22">
      <c r="A85" s="140"/>
      <c r="B85" s="124"/>
      <c r="C85" s="5"/>
      <c r="D85" s="5"/>
      <c r="E85" s="5"/>
      <c r="F85" s="5"/>
      <c r="G85" s="5"/>
      <c r="H85" s="5"/>
      <c r="I85" s="5"/>
    </row>
    <row r="86" spans="1:9" ht="21.5">
      <c r="A86" s="123" t="s">
        <v>66</v>
      </c>
      <c r="B86" s="124"/>
      <c r="C86" s="13">
        <f>C75+C84</f>
        <v>627143635</v>
      </c>
      <c r="D86" s="1"/>
      <c r="E86" s="13">
        <f>E75+E84</f>
        <v>555892700</v>
      </c>
      <c r="F86" s="1"/>
      <c r="G86" s="6">
        <f>G75+G84</f>
        <v>147145911</v>
      </c>
      <c r="H86" s="1"/>
      <c r="I86" s="6">
        <f>I75+I84</f>
        <v>140496231</v>
      </c>
    </row>
    <row r="87" spans="1:9" ht="22">
      <c r="A87" s="140"/>
      <c r="B87" s="124"/>
      <c r="C87" s="5"/>
      <c r="D87" s="1"/>
      <c r="E87" s="5"/>
      <c r="F87" s="1"/>
      <c r="G87" s="5"/>
      <c r="H87" s="1"/>
      <c r="I87" s="5"/>
    </row>
    <row r="88" spans="1:9" ht="21.5">
      <c r="A88" s="115" t="s">
        <v>0</v>
      </c>
      <c r="B88" s="119"/>
      <c r="C88" s="3"/>
      <c r="D88" s="3"/>
      <c r="E88" s="3"/>
      <c r="F88" s="3"/>
      <c r="G88" s="3"/>
      <c r="H88" s="3"/>
      <c r="I88" s="3"/>
    </row>
    <row r="89" spans="1:9" ht="21.5">
      <c r="A89" s="115" t="s">
        <v>1</v>
      </c>
      <c r="B89" s="119"/>
      <c r="C89" s="3"/>
      <c r="D89" s="3"/>
      <c r="E89" s="3"/>
      <c r="F89" s="3"/>
      <c r="G89" s="3"/>
      <c r="H89" s="3"/>
      <c r="I89" s="3"/>
    </row>
    <row r="90" spans="1:9" ht="21.5">
      <c r="A90" s="117" t="s">
        <v>2</v>
      </c>
      <c r="B90" s="119"/>
      <c r="C90" s="3"/>
      <c r="D90" s="3"/>
      <c r="E90" s="3"/>
      <c r="F90" s="3"/>
      <c r="G90" s="3"/>
      <c r="H90" s="3"/>
      <c r="I90" s="3"/>
    </row>
    <row r="91" spans="1:9" ht="23">
      <c r="A91" s="137"/>
      <c r="B91" s="119"/>
      <c r="C91" s="3"/>
      <c r="D91" s="3"/>
      <c r="E91" s="3"/>
      <c r="F91" s="3"/>
      <c r="G91" s="282" t="s">
        <v>3</v>
      </c>
      <c r="H91" s="282"/>
      <c r="I91" s="282"/>
    </row>
    <row r="92" spans="1:9" ht="21.5" customHeight="1">
      <c r="A92" s="137"/>
      <c r="B92" s="119"/>
      <c r="C92" s="277" t="s">
        <v>4</v>
      </c>
      <c r="D92" s="277"/>
      <c r="E92" s="277"/>
      <c r="F92" s="277"/>
      <c r="G92" s="277" t="s">
        <v>5</v>
      </c>
      <c r="H92" s="277"/>
      <c r="I92" s="277"/>
    </row>
    <row r="93" spans="1:9" ht="21.5" customHeight="1">
      <c r="B93" s="121"/>
      <c r="C93" s="278" t="s">
        <v>6</v>
      </c>
      <c r="D93" s="278"/>
      <c r="E93" s="278"/>
      <c r="F93" s="278"/>
      <c r="G93" s="278" t="s">
        <v>7</v>
      </c>
      <c r="H93" s="278"/>
      <c r="I93" s="278"/>
    </row>
    <row r="94" spans="1:9" ht="21.5" customHeight="1">
      <c r="A94" s="141"/>
      <c r="B94" s="121"/>
      <c r="C94" s="276" t="s">
        <v>8</v>
      </c>
      <c r="D94" s="276"/>
      <c r="E94" s="276"/>
      <c r="F94" s="9"/>
      <c r="G94" s="276" t="s">
        <v>8</v>
      </c>
      <c r="H94" s="276"/>
      <c r="I94" s="276"/>
    </row>
    <row r="95" spans="1:9" ht="21.5" customHeight="1">
      <c r="A95" s="117" t="s">
        <v>67</v>
      </c>
      <c r="B95" s="124" t="s">
        <v>10</v>
      </c>
      <c r="C95" s="7">
        <v>2022</v>
      </c>
      <c r="D95" s="4"/>
      <c r="E95" s="7">
        <v>2021</v>
      </c>
      <c r="F95" s="4"/>
      <c r="G95" s="7">
        <v>2022</v>
      </c>
      <c r="H95" s="4"/>
      <c r="I95" s="7">
        <v>2021</v>
      </c>
    </row>
    <row r="96" spans="1:9" ht="21.5" customHeight="1">
      <c r="A96" s="117" t="s">
        <v>68</v>
      </c>
      <c r="B96" s="124"/>
      <c r="C96" s="10"/>
      <c r="D96" s="4"/>
      <c r="E96" s="10"/>
      <c r="F96" s="4"/>
      <c r="G96" s="10"/>
      <c r="H96" s="4"/>
      <c r="I96" s="10"/>
    </row>
    <row r="97" spans="1:9" ht="21.5" customHeight="1">
      <c r="A97" s="138" t="s">
        <v>69</v>
      </c>
      <c r="B97" s="124"/>
      <c r="C97" s="3"/>
      <c r="D97" s="3"/>
      <c r="E97" s="3"/>
      <c r="F97" s="3"/>
      <c r="G97" s="3"/>
      <c r="H97" s="3"/>
      <c r="I97" s="3"/>
    </row>
    <row r="98" spans="1:9" ht="21.5" customHeight="1">
      <c r="A98" s="129" t="s">
        <v>70</v>
      </c>
      <c r="B98" s="124"/>
      <c r="C98" s="3"/>
      <c r="D98" s="3"/>
      <c r="E98" s="3"/>
      <c r="F98" s="3"/>
      <c r="G98" s="3"/>
      <c r="H98" s="3"/>
      <c r="I98" s="3"/>
    </row>
    <row r="99" spans="1:9" ht="21.5" customHeight="1">
      <c r="A99" s="53" t="s">
        <v>71</v>
      </c>
      <c r="B99" s="124"/>
      <c r="C99" s="3"/>
      <c r="D99" s="3"/>
      <c r="E99" s="3"/>
      <c r="F99" s="3"/>
      <c r="G99" s="3"/>
      <c r="H99" s="3"/>
      <c r="I99" s="3"/>
    </row>
    <row r="100" spans="1:9" ht="21.5" customHeight="1" thickBot="1">
      <c r="A100" s="53" t="s">
        <v>72</v>
      </c>
      <c r="B100" s="124"/>
      <c r="C100" s="142">
        <v>9291530</v>
      </c>
      <c r="D100" s="3"/>
      <c r="E100" s="142">
        <v>9291530</v>
      </c>
      <c r="F100" s="3"/>
      <c r="G100" s="19">
        <v>9291530</v>
      </c>
      <c r="H100" s="3"/>
      <c r="I100" s="19">
        <v>9291530</v>
      </c>
    </row>
    <row r="101" spans="1:9" ht="21.5" customHeight="1" thickTop="1">
      <c r="A101" s="53" t="s">
        <v>73</v>
      </c>
      <c r="B101" s="124"/>
      <c r="C101" s="143"/>
      <c r="D101" s="3"/>
      <c r="E101" s="143"/>
      <c r="F101" s="3"/>
      <c r="G101" s="18"/>
      <c r="H101" s="3"/>
      <c r="I101" s="18"/>
    </row>
    <row r="102" spans="1:9" ht="21.5" customHeight="1">
      <c r="A102" s="53" t="s">
        <v>72</v>
      </c>
      <c r="B102" s="124"/>
      <c r="C102" s="14">
        <v>8611242</v>
      </c>
      <c r="D102" s="3"/>
      <c r="E102" s="14">
        <v>8611242</v>
      </c>
      <c r="F102" s="3"/>
      <c r="G102" s="3">
        <v>8611242</v>
      </c>
      <c r="H102" s="3"/>
      <c r="I102" s="3">
        <v>8611242</v>
      </c>
    </row>
    <row r="103" spans="1:9" ht="21.5" customHeight="1">
      <c r="A103" s="131" t="s">
        <v>74</v>
      </c>
      <c r="B103" s="124"/>
      <c r="C103" s="18"/>
      <c r="D103" s="18"/>
      <c r="E103" s="18"/>
      <c r="F103" s="18"/>
      <c r="G103" s="18"/>
      <c r="H103" s="18"/>
      <c r="I103" s="18"/>
    </row>
    <row r="104" spans="1:9" ht="21.5" customHeight="1">
      <c r="A104" s="131" t="s">
        <v>75</v>
      </c>
      <c r="B104" s="124">
        <v>22</v>
      </c>
      <c r="C104" s="133">
        <v>57298909</v>
      </c>
      <c r="D104" s="3"/>
      <c r="E104" s="14">
        <v>57298909</v>
      </c>
      <c r="F104" s="3"/>
      <c r="G104" s="132">
        <v>56408882</v>
      </c>
      <c r="H104" s="3"/>
      <c r="I104" s="132">
        <v>56408882</v>
      </c>
    </row>
    <row r="105" spans="1:9" ht="21.5" customHeight="1">
      <c r="A105" s="131" t="s">
        <v>76</v>
      </c>
      <c r="B105" s="124"/>
      <c r="C105" s="14">
        <v>3548471</v>
      </c>
      <c r="D105" s="3"/>
      <c r="E105" s="14">
        <v>3582872</v>
      </c>
      <c r="F105" s="3"/>
      <c r="G105" s="132">
        <v>3470021</v>
      </c>
      <c r="H105" s="3"/>
      <c r="I105" s="132">
        <v>3470021</v>
      </c>
    </row>
    <row r="106" spans="1:9" ht="21.5" customHeight="1">
      <c r="A106" s="131" t="s">
        <v>77</v>
      </c>
      <c r="B106" s="124"/>
      <c r="C106" s="14"/>
      <c r="D106" s="3"/>
      <c r="E106" s="14"/>
      <c r="F106" s="3"/>
      <c r="G106" s="132"/>
      <c r="H106" s="3"/>
      <c r="I106" s="132"/>
    </row>
    <row r="107" spans="1:9" ht="21.5" customHeight="1">
      <c r="A107" s="131" t="s">
        <v>78</v>
      </c>
      <c r="B107" s="124">
        <v>22</v>
      </c>
      <c r="C107" s="14">
        <v>4500040</v>
      </c>
      <c r="D107" s="3"/>
      <c r="E107" s="14">
        <v>5458941</v>
      </c>
      <c r="F107" s="3"/>
      <c r="G107" s="16">
        <v>0</v>
      </c>
      <c r="H107" s="3"/>
      <c r="I107" s="16">
        <v>0</v>
      </c>
    </row>
    <row r="108" spans="1:9" ht="21.5" customHeight="1">
      <c r="A108" s="131" t="s">
        <v>383</v>
      </c>
      <c r="B108" s="124">
        <v>22</v>
      </c>
      <c r="C108" s="16">
        <v>-9917</v>
      </c>
      <c r="D108" s="3"/>
      <c r="E108" s="16">
        <v>-9917</v>
      </c>
      <c r="F108" s="3"/>
      <c r="G108" s="132">
        <v>490423</v>
      </c>
      <c r="H108" s="3"/>
      <c r="I108" s="132">
        <v>490423</v>
      </c>
    </row>
    <row r="109" spans="1:9" ht="21.5" customHeight="1">
      <c r="A109" s="129" t="s">
        <v>79</v>
      </c>
      <c r="B109" s="124"/>
      <c r="C109" s="3"/>
      <c r="D109" s="3"/>
      <c r="E109" s="3"/>
      <c r="F109" s="3"/>
      <c r="G109" s="3"/>
      <c r="H109" s="3"/>
      <c r="I109" s="3"/>
    </row>
    <row r="110" spans="1:9" ht="21.5" customHeight="1">
      <c r="A110" s="129" t="s">
        <v>80</v>
      </c>
      <c r="B110" s="124">
        <v>22</v>
      </c>
      <c r="C110" s="3"/>
      <c r="D110" s="3"/>
      <c r="E110" s="3"/>
      <c r="F110" s="3"/>
      <c r="G110" s="3"/>
      <c r="H110" s="3"/>
      <c r="I110" s="3"/>
    </row>
    <row r="111" spans="1:9" ht="21.5" customHeight="1">
      <c r="A111" s="131" t="s">
        <v>81</v>
      </c>
      <c r="B111" s="124"/>
      <c r="C111" s="14">
        <v>929166</v>
      </c>
      <c r="D111" s="3"/>
      <c r="E111" s="14">
        <v>929166</v>
      </c>
      <c r="F111" s="3"/>
      <c r="G111" s="14">
        <v>929166</v>
      </c>
      <c r="H111" s="3"/>
      <c r="I111" s="14">
        <v>929166</v>
      </c>
    </row>
    <row r="112" spans="1:9" ht="21.5" customHeight="1">
      <c r="A112" s="129" t="s">
        <v>82</v>
      </c>
      <c r="B112" s="124"/>
      <c r="C112" s="14">
        <v>136924707</v>
      </c>
      <c r="D112" s="18"/>
      <c r="E112" s="14">
        <v>128763610</v>
      </c>
      <c r="F112" s="18"/>
      <c r="G112" s="18">
        <v>57226370</v>
      </c>
      <c r="H112" s="18"/>
      <c r="I112" s="18">
        <v>48369402</v>
      </c>
    </row>
    <row r="113" spans="1:9" ht="21.5" customHeight="1">
      <c r="A113" s="131" t="s">
        <v>83</v>
      </c>
      <c r="B113" s="124">
        <v>19</v>
      </c>
      <c r="C113" s="14">
        <v>-11150227</v>
      </c>
      <c r="D113" s="18"/>
      <c r="E113" s="14">
        <v>-10332356</v>
      </c>
      <c r="F113" s="18"/>
      <c r="G113" s="16">
        <v>-7062578</v>
      </c>
      <c r="H113" s="18"/>
      <c r="I113" s="16">
        <v>-6244707</v>
      </c>
    </row>
    <row r="114" spans="1:9" ht="21.5" customHeight="1">
      <c r="A114" s="131" t="s">
        <v>84</v>
      </c>
      <c r="B114" s="124">
        <v>22</v>
      </c>
      <c r="C114" s="50">
        <v>40400254</v>
      </c>
      <c r="D114" s="132"/>
      <c r="E114" s="50">
        <v>7999694</v>
      </c>
      <c r="F114" s="132"/>
      <c r="G114" s="144">
        <v>10140694</v>
      </c>
      <c r="H114" s="132"/>
      <c r="I114" s="144">
        <v>5522711</v>
      </c>
    </row>
    <row r="115" spans="1:9" s="58" customFormat="1" ht="21.5" customHeight="1">
      <c r="A115" s="123" t="s">
        <v>85</v>
      </c>
      <c r="B115" s="145"/>
      <c r="C115" s="45">
        <f>SUM(C102:C114)</f>
        <v>241052645</v>
      </c>
      <c r="D115" s="1"/>
      <c r="E115" s="45">
        <f>SUM(E102:E114)</f>
        <v>202302161</v>
      </c>
      <c r="F115" s="1"/>
      <c r="G115" s="45">
        <f>SUM(G102:G114)</f>
        <v>130214220</v>
      </c>
      <c r="H115" s="1"/>
      <c r="I115" s="45">
        <f>SUM(I102:I114)</f>
        <v>117557140</v>
      </c>
    </row>
    <row r="116" spans="1:9" s="58" customFormat="1" ht="21.5" customHeight="1">
      <c r="A116" s="131" t="s">
        <v>86</v>
      </c>
      <c r="B116" s="124">
        <v>23</v>
      </c>
      <c r="C116" s="21">
        <v>15000000</v>
      </c>
      <c r="D116" s="3"/>
      <c r="E116" s="21">
        <v>15000000</v>
      </c>
      <c r="F116" s="3"/>
      <c r="G116" s="21">
        <v>15000000</v>
      </c>
      <c r="H116" s="3"/>
      <c r="I116" s="21">
        <v>15000000</v>
      </c>
    </row>
    <row r="117" spans="1:9" s="58" customFormat="1" ht="21.5" customHeight="1">
      <c r="A117" s="123" t="s">
        <v>87</v>
      </c>
      <c r="B117" s="145"/>
      <c r="C117" s="1"/>
      <c r="D117" s="1"/>
      <c r="E117" s="1"/>
      <c r="F117" s="1"/>
      <c r="G117" s="22"/>
      <c r="H117" s="1"/>
      <c r="I117" s="22"/>
    </row>
    <row r="118" spans="1:9" s="58" customFormat="1" ht="21.5" customHeight="1">
      <c r="A118" s="123" t="s">
        <v>88</v>
      </c>
      <c r="B118" s="145"/>
      <c r="C118" s="45">
        <f>SUM(C115:C116)</f>
        <v>256052645</v>
      </c>
      <c r="D118" s="1"/>
      <c r="E118" s="45">
        <f>SUM(E115:E116)</f>
        <v>217302161</v>
      </c>
      <c r="F118" s="1"/>
      <c r="G118" s="45">
        <f>SUM(G115:G116)</f>
        <v>145214220</v>
      </c>
      <c r="H118" s="1"/>
      <c r="I118" s="45">
        <f>SUM(I115:I116)</f>
        <v>132557140</v>
      </c>
    </row>
    <row r="119" spans="1:9" ht="21.5" customHeight="1">
      <c r="A119" s="131" t="s">
        <v>89</v>
      </c>
      <c r="B119" s="124">
        <v>10</v>
      </c>
      <c r="C119" s="21">
        <v>43790900</v>
      </c>
      <c r="D119" s="3"/>
      <c r="E119" s="21">
        <v>72049528</v>
      </c>
      <c r="F119" s="3"/>
      <c r="G119" s="15">
        <v>0</v>
      </c>
      <c r="H119" s="17"/>
      <c r="I119" s="15">
        <v>0</v>
      </c>
    </row>
    <row r="120" spans="1:9" ht="21.5" customHeight="1">
      <c r="A120" s="123" t="s">
        <v>90</v>
      </c>
      <c r="B120" s="124"/>
      <c r="C120" s="13">
        <f>SUM(C118:C119)</f>
        <v>299843545</v>
      </c>
      <c r="D120" s="1"/>
      <c r="E120" s="13">
        <f>SUM(E118:E119)</f>
        <v>289351689</v>
      </c>
      <c r="F120" s="1"/>
      <c r="G120" s="13">
        <f>SUM(G118:G119)</f>
        <v>145214220</v>
      </c>
      <c r="H120" s="1"/>
      <c r="I120" s="13">
        <f>SUM(I118:I119)</f>
        <v>132557140</v>
      </c>
    </row>
    <row r="121" spans="1:9" ht="21.5" customHeight="1">
      <c r="A121" s="140"/>
      <c r="B121" s="124"/>
      <c r="C121" s="5"/>
      <c r="D121" s="1"/>
      <c r="E121" s="5"/>
      <c r="F121" s="1"/>
      <c r="G121" s="5"/>
      <c r="H121" s="1"/>
      <c r="I121" s="5"/>
    </row>
    <row r="122" spans="1:9" ht="21.5" customHeight="1" thickBot="1">
      <c r="A122" s="123" t="s">
        <v>91</v>
      </c>
      <c r="B122" s="124"/>
      <c r="C122" s="44">
        <f>C86+C120</f>
        <v>926987180</v>
      </c>
      <c r="D122" s="1"/>
      <c r="E122" s="44">
        <f>E86+E120</f>
        <v>845244389</v>
      </c>
      <c r="F122" s="1"/>
      <c r="G122" s="44">
        <f>G86+G120</f>
        <v>292360131</v>
      </c>
      <c r="H122" s="1"/>
      <c r="I122" s="44">
        <f>I86+I120</f>
        <v>273053371</v>
      </c>
    </row>
    <row r="123" spans="1:9" ht="22.5" thickTop="1">
      <c r="A123" s="140"/>
      <c r="B123" s="124"/>
      <c r="C123" s="5"/>
      <c r="D123" s="1"/>
      <c r="E123" s="5"/>
      <c r="F123" s="1"/>
      <c r="G123" s="5"/>
      <c r="H123" s="1"/>
      <c r="I123" s="5"/>
    </row>
  </sheetData>
  <mergeCells count="28">
    <mergeCell ref="G4:I4"/>
    <mergeCell ref="G29:I29"/>
    <mergeCell ref="G57:I57"/>
    <mergeCell ref="G91:I91"/>
    <mergeCell ref="C31:F31"/>
    <mergeCell ref="G31:I31"/>
    <mergeCell ref="C59:F59"/>
    <mergeCell ref="G59:I59"/>
    <mergeCell ref="C58:F58"/>
    <mergeCell ref="G58:I58"/>
    <mergeCell ref="C32:E32"/>
    <mergeCell ref="G32:I32"/>
    <mergeCell ref="C5:F5"/>
    <mergeCell ref="G5:I5"/>
    <mergeCell ref="C30:F30"/>
    <mergeCell ref="G30:I30"/>
    <mergeCell ref="C6:F6"/>
    <mergeCell ref="G6:I6"/>
    <mergeCell ref="C7:E7"/>
    <mergeCell ref="G7:I7"/>
    <mergeCell ref="C60:E60"/>
    <mergeCell ref="G60:I60"/>
    <mergeCell ref="C94:E94"/>
    <mergeCell ref="G94:I94"/>
    <mergeCell ref="C92:F92"/>
    <mergeCell ref="G92:I92"/>
    <mergeCell ref="C93:F93"/>
    <mergeCell ref="G93:I93"/>
  </mergeCells>
  <pageMargins left="0.7" right="0.7" top="0.48" bottom="0.5" header="0.5" footer="0.5"/>
  <pageSetup paperSize="9" scale="83" firstPageNumber="6" fitToHeight="4" orientation="portrait" useFirstPageNumber="1" r:id="rId1"/>
  <headerFooter>
    <oddFooter>&amp;L  The accompanying notes are an integral part of these financial statements.
&amp;C&amp;P</oddFooter>
  </headerFooter>
  <rowBreaks count="3" manualBreakCount="3">
    <brk id="25" max="8" man="1"/>
    <brk id="53" max="8" man="1"/>
    <brk id="87" max="8" man="1"/>
  </rowBreaks>
  <customProperties>
    <customPr name="EpmWorksheetKeyString_GUID" r:id="rId2"/>
  </customProperties>
  <ignoredErrors>
    <ignoredError sqref="F115 H1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zoomScale="70" zoomScaleNormal="70" zoomScaleSheetLayoutView="70" workbookViewId="0">
      <selection activeCell="G125" sqref="G125"/>
    </sheetView>
  </sheetViews>
  <sheetFormatPr defaultColWidth="9.1796875" defaultRowHeight="20.25" customHeight="1"/>
  <cols>
    <col min="1" max="1" width="2" style="61" customWidth="1"/>
    <col min="2" max="2" width="39.36328125" style="61" customWidth="1"/>
    <col min="3" max="3" width="11.1796875" style="74" customWidth="1"/>
    <col min="4" max="4" width="0.81640625" style="78" customWidth="1"/>
    <col min="5" max="5" width="13.1796875" style="78" customWidth="1"/>
    <col min="6" max="6" width="0.81640625" style="78" customWidth="1"/>
    <col min="7" max="7" width="13.1796875" style="78" customWidth="1"/>
    <col min="8" max="8" width="0.81640625" style="78" customWidth="1"/>
    <col min="9" max="9" width="13.1796875" style="78" customWidth="1"/>
    <col min="10" max="10" width="0.81640625" style="78" customWidth="1"/>
    <col min="11" max="11" width="13.1796875" style="78" customWidth="1"/>
    <col min="12" max="13" width="9.1796875" style="78"/>
    <col min="14" max="16384" width="9.1796875" style="23"/>
  </cols>
  <sheetData>
    <row r="1" spans="1:13" ht="19.5" customHeight="1">
      <c r="A1" s="92" t="s">
        <v>0</v>
      </c>
      <c r="B1" s="92"/>
      <c r="C1" s="92"/>
      <c r="D1" s="92"/>
      <c r="E1" s="93"/>
      <c r="F1" s="93"/>
      <c r="G1" s="93"/>
    </row>
    <row r="2" spans="1:13" ht="19.5" customHeight="1">
      <c r="A2" s="92" t="s">
        <v>1</v>
      </c>
      <c r="B2" s="92"/>
      <c r="C2" s="92"/>
      <c r="D2" s="92"/>
      <c r="E2" s="93"/>
      <c r="F2" s="93"/>
      <c r="G2" s="93"/>
    </row>
    <row r="3" spans="1:13" ht="19.5" customHeight="1">
      <c r="A3" s="96" t="s">
        <v>92</v>
      </c>
      <c r="B3" s="146"/>
      <c r="C3" s="147"/>
      <c r="D3" s="148"/>
    </row>
    <row r="4" spans="1:13" ht="19.5" customHeight="1">
      <c r="E4" s="41"/>
      <c r="F4" s="41"/>
      <c r="G4" s="41"/>
      <c r="H4" s="41"/>
      <c r="I4" s="285" t="s">
        <v>3</v>
      </c>
      <c r="J4" s="285"/>
      <c r="K4" s="285"/>
    </row>
    <row r="5" spans="1:13" ht="21.5" customHeight="1">
      <c r="A5" s="149"/>
      <c r="B5" s="149"/>
      <c r="E5" s="283" t="s">
        <v>4</v>
      </c>
      <c r="F5" s="283"/>
      <c r="G5" s="283"/>
      <c r="H5" s="283"/>
      <c r="I5" s="283" t="s">
        <v>5</v>
      </c>
      <c r="J5" s="283"/>
      <c r="K5" s="283"/>
    </row>
    <row r="6" spans="1:13" ht="21.5" customHeight="1">
      <c r="E6" s="279" t="s">
        <v>6</v>
      </c>
      <c r="F6" s="279"/>
      <c r="G6" s="279"/>
      <c r="H6" s="279"/>
      <c r="I6" s="286" t="s">
        <v>7</v>
      </c>
      <c r="J6" s="286"/>
      <c r="K6" s="286"/>
    </row>
    <row r="7" spans="1:13" ht="21.5" customHeight="1">
      <c r="E7" s="284" t="s">
        <v>93</v>
      </c>
      <c r="F7" s="284"/>
      <c r="G7" s="284"/>
      <c r="H7" s="40"/>
      <c r="I7" s="284" t="s">
        <v>93</v>
      </c>
      <c r="J7" s="284"/>
      <c r="K7" s="284"/>
    </row>
    <row r="8" spans="1:13" ht="21.5" customHeight="1">
      <c r="A8" s="93"/>
      <c r="B8" s="93"/>
      <c r="C8" s="74" t="s">
        <v>10</v>
      </c>
      <c r="D8" s="150"/>
      <c r="E8" s="59">
        <v>2022</v>
      </c>
      <c r="F8" s="29"/>
      <c r="G8" s="59">
        <v>2021</v>
      </c>
      <c r="H8" s="29"/>
      <c r="I8" s="59">
        <v>2022</v>
      </c>
      <c r="J8" s="29"/>
      <c r="K8" s="59">
        <v>2021</v>
      </c>
    </row>
    <row r="9" spans="1:13" ht="21.5" customHeight="1">
      <c r="A9" s="105" t="s">
        <v>94</v>
      </c>
      <c r="B9" s="105"/>
      <c r="D9" s="150"/>
      <c r="E9" s="60"/>
      <c r="F9" s="29"/>
      <c r="G9" s="60"/>
      <c r="H9" s="29"/>
      <c r="I9" s="60"/>
      <c r="J9" s="29"/>
      <c r="K9" s="60"/>
    </row>
    <row r="10" spans="1:13" ht="21.5" customHeight="1">
      <c r="A10" s="61" t="s">
        <v>95</v>
      </c>
      <c r="C10" s="74">
        <v>24</v>
      </c>
      <c r="D10" s="150"/>
      <c r="E10" s="151">
        <v>614196968</v>
      </c>
      <c r="F10" s="152"/>
      <c r="G10" s="151">
        <v>512704447</v>
      </c>
      <c r="H10" s="87"/>
      <c r="I10" s="151">
        <v>27888203</v>
      </c>
      <c r="J10" s="152"/>
      <c r="K10" s="151">
        <v>27053990</v>
      </c>
      <c r="L10" s="65"/>
    </row>
    <row r="11" spans="1:13" ht="21.5" customHeight="1">
      <c r="A11" s="53" t="s">
        <v>96</v>
      </c>
      <c r="C11" s="74" t="s">
        <v>336</v>
      </c>
      <c r="D11" s="150"/>
      <c r="E11" s="151">
        <v>2553196</v>
      </c>
      <c r="F11" s="152"/>
      <c r="G11" s="151">
        <v>2387910</v>
      </c>
      <c r="H11" s="87"/>
      <c r="I11" s="33">
        <v>8609069</v>
      </c>
      <c r="J11" s="73"/>
      <c r="K11" s="33">
        <v>431974</v>
      </c>
      <c r="L11" s="65"/>
    </row>
    <row r="12" spans="1:13" ht="21.5" customHeight="1">
      <c r="A12" s="61" t="s">
        <v>97</v>
      </c>
      <c r="D12" s="150"/>
      <c r="E12" s="151">
        <v>842826</v>
      </c>
      <c r="F12" s="152"/>
      <c r="G12" s="151">
        <v>743036</v>
      </c>
      <c r="H12" s="87"/>
      <c r="I12" s="151">
        <v>708182</v>
      </c>
      <c r="J12" s="152"/>
      <c r="K12" s="151">
        <v>875103</v>
      </c>
    </row>
    <row r="13" spans="1:13" ht="21.5" customHeight="1">
      <c r="A13" s="61" t="s">
        <v>98</v>
      </c>
      <c r="D13" s="150"/>
      <c r="E13" s="151">
        <v>60125</v>
      </c>
      <c r="F13" s="152"/>
      <c r="G13" s="151">
        <v>64008</v>
      </c>
      <c r="H13" s="87"/>
      <c r="I13" s="151">
        <v>19605115</v>
      </c>
      <c r="J13" s="152"/>
      <c r="K13" s="151">
        <v>5673362</v>
      </c>
    </row>
    <row r="14" spans="1:13" s="12" customFormat="1" ht="21.5" customHeight="1">
      <c r="A14" s="287" t="s">
        <v>99</v>
      </c>
      <c r="B14" s="287"/>
      <c r="C14" s="74"/>
      <c r="D14" s="75"/>
      <c r="E14" s="33">
        <v>92579</v>
      </c>
      <c r="F14" s="153"/>
      <c r="G14" s="33">
        <v>651140</v>
      </c>
      <c r="H14" s="153"/>
      <c r="I14" s="222">
        <v>0</v>
      </c>
      <c r="J14" s="32"/>
      <c r="K14" s="32">
        <v>81143</v>
      </c>
      <c r="L14" s="80"/>
      <c r="M14" s="80"/>
    </row>
    <row r="15" spans="1:13" s="12" customFormat="1" ht="21.5" customHeight="1">
      <c r="A15" s="204" t="s">
        <v>326</v>
      </c>
      <c r="B15" s="204"/>
      <c r="C15" s="74"/>
      <c r="D15" s="75"/>
      <c r="E15" s="33"/>
      <c r="F15" s="153"/>
      <c r="G15" s="33"/>
      <c r="H15" s="153"/>
      <c r="I15" s="32"/>
      <c r="J15" s="32"/>
      <c r="K15" s="32"/>
      <c r="L15" s="80"/>
      <c r="M15" s="80"/>
    </row>
    <row r="16" spans="1:13" s="12" customFormat="1" ht="21.5" customHeight="1">
      <c r="A16" s="204" t="s">
        <v>327</v>
      </c>
      <c r="B16" s="204"/>
      <c r="C16" s="74">
        <v>13</v>
      </c>
      <c r="D16" s="75"/>
      <c r="E16" s="33">
        <v>1765975</v>
      </c>
      <c r="F16" s="153"/>
      <c r="G16" s="222">
        <v>0</v>
      </c>
      <c r="H16" s="153"/>
      <c r="I16" s="32">
        <v>608201</v>
      </c>
      <c r="J16" s="32"/>
      <c r="K16" s="222">
        <v>0</v>
      </c>
      <c r="L16" s="80"/>
      <c r="M16" s="80"/>
    </row>
    <row r="17" spans="1:13" ht="21.5" customHeight="1">
      <c r="A17" s="53" t="s">
        <v>326</v>
      </c>
      <c r="D17" s="150"/>
      <c r="E17" s="33"/>
      <c r="F17" s="152"/>
      <c r="G17" s="33"/>
      <c r="H17" s="87"/>
      <c r="I17" s="33"/>
      <c r="J17" s="152"/>
      <c r="K17" s="33"/>
    </row>
    <row r="18" spans="1:13" ht="21.5" customHeight="1">
      <c r="A18" s="53" t="s">
        <v>355</v>
      </c>
      <c r="D18" s="150"/>
      <c r="E18" s="222">
        <v>0</v>
      </c>
      <c r="F18" s="152"/>
      <c r="G18" s="33">
        <v>486831</v>
      </c>
      <c r="H18" s="87"/>
      <c r="I18" s="222">
        <v>0</v>
      </c>
      <c r="J18" s="152"/>
      <c r="K18" s="222">
        <v>0</v>
      </c>
    </row>
    <row r="19" spans="1:13" ht="21.5" customHeight="1">
      <c r="A19" s="53" t="s">
        <v>305</v>
      </c>
      <c r="D19" s="150"/>
      <c r="E19" s="222">
        <v>0</v>
      </c>
      <c r="F19" s="152"/>
      <c r="G19" s="33">
        <v>7849399</v>
      </c>
      <c r="H19" s="87"/>
      <c r="I19" s="222">
        <v>0</v>
      </c>
      <c r="J19" s="152"/>
      <c r="K19" s="222">
        <v>0</v>
      </c>
    </row>
    <row r="20" spans="1:13" ht="21.5" customHeight="1">
      <c r="A20" s="61" t="s">
        <v>101</v>
      </c>
      <c r="D20" s="150"/>
      <c r="E20" s="151">
        <v>3917650</v>
      </c>
      <c r="F20" s="152"/>
      <c r="G20" s="151">
        <v>4072906</v>
      </c>
      <c r="H20" s="87"/>
      <c r="I20" s="151">
        <v>314683</v>
      </c>
      <c r="J20" s="152"/>
      <c r="K20" s="151">
        <v>188072</v>
      </c>
    </row>
    <row r="21" spans="1:13" ht="21.5" customHeight="1">
      <c r="A21" s="93" t="s">
        <v>102</v>
      </c>
      <c r="B21" s="93"/>
      <c r="D21" s="150"/>
      <c r="E21" s="154">
        <f>SUM(E10:E20)</f>
        <v>623429319</v>
      </c>
      <c r="F21" s="87"/>
      <c r="G21" s="154">
        <f>SUM(G10:G20)</f>
        <v>528959677</v>
      </c>
      <c r="H21" s="87"/>
      <c r="I21" s="154">
        <f>SUM(I10:I20)</f>
        <v>57733453</v>
      </c>
      <c r="J21" s="87"/>
      <c r="K21" s="154">
        <f>SUM(K10:K20)</f>
        <v>34303644</v>
      </c>
    </row>
    <row r="22" spans="1:13" ht="21.5" customHeight="1">
      <c r="A22" s="93"/>
      <c r="B22" s="93"/>
      <c r="D22" s="150"/>
      <c r="E22" s="65"/>
      <c r="F22" s="69"/>
      <c r="G22" s="65"/>
      <c r="H22" s="87"/>
      <c r="I22" s="65"/>
      <c r="J22" s="69"/>
      <c r="K22" s="65"/>
    </row>
    <row r="23" spans="1:13" ht="21.5" customHeight="1">
      <c r="A23" s="105" t="s">
        <v>103</v>
      </c>
      <c r="B23" s="105"/>
      <c r="D23" s="150"/>
      <c r="E23" s="65"/>
      <c r="F23" s="69"/>
      <c r="G23" s="65"/>
      <c r="H23" s="87"/>
      <c r="I23" s="65"/>
      <c r="J23" s="69"/>
      <c r="K23" s="65"/>
    </row>
    <row r="24" spans="1:13" ht="21.5" customHeight="1">
      <c r="A24" s="61" t="s">
        <v>104</v>
      </c>
      <c r="C24" s="74" t="s">
        <v>332</v>
      </c>
      <c r="D24" s="150"/>
      <c r="E24" s="65">
        <v>532324028</v>
      </c>
      <c r="F24" s="69"/>
      <c r="G24" s="65">
        <v>446814837</v>
      </c>
      <c r="H24" s="87"/>
      <c r="I24" s="65">
        <v>26354825</v>
      </c>
      <c r="J24" s="69"/>
      <c r="K24" s="65">
        <v>25137265</v>
      </c>
    </row>
    <row r="25" spans="1:13" ht="21.5" customHeight="1">
      <c r="A25" s="53" t="s">
        <v>105</v>
      </c>
      <c r="C25" s="74">
        <v>26</v>
      </c>
      <c r="D25" s="150"/>
      <c r="E25" s="65">
        <v>22922097</v>
      </c>
      <c r="F25" s="69"/>
      <c r="G25" s="65">
        <v>20236685</v>
      </c>
      <c r="H25" s="87"/>
      <c r="I25" s="65">
        <v>932502</v>
      </c>
      <c r="J25" s="69"/>
      <c r="K25" s="65">
        <v>943877</v>
      </c>
    </row>
    <row r="26" spans="1:13" ht="21.5" customHeight="1">
      <c r="A26" s="155" t="s">
        <v>106</v>
      </c>
      <c r="C26" s="74">
        <v>26</v>
      </c>
      <c r="D26" s="150"/>
      <c r="E26" s="65">
        <v>32078705</v>
      </c>
      <c r="F26" s="69"/>
      <c r="G26" s="65">
        <v>30643803</v>
      </c>
      <c r="H26" s="87"/>
      <c r="I26" s="65">
        <v>2563279</v>
      </c>
      <c r="J26" s="69"/>
      <c r="K26" s="65">
        <v>2521660</v>
      </c>
    </row>
    <row r="27" spans="1:13" ht="21.5" customHeight="1">
      <c r="A27" s="53" t="s">
        <v>337</v>
      </c>
      <c r="B27" s="53"/>
      <c r="D27" s="150"/>
      <c r="E27" s="65"/>
      <c r="F27" s="69"/>
      <c r="G27" s="65"/>
      <c r="H27" s="87"/>
      <c r="I27" s="65"/>
      <c r="J27" s="69"/>
      <c r="K27" s="65"/>
    </row>
    <row r="28" spans="1:13" ht="21.5" customHeight="1">
      <c r="A28" s="53" t="s">
        <v>107</v>
      </c>
      <c r="B28" s="53"/>
      <c r="C28" s="74">
        <v>8</v>
      </c>
      <c r="D28" s="150"/>
      <c r="E28" s="65">
        <v>-1410753</v>
      </c>
      <c r="F28" s="69"/>
      <c r="G28" s="65">
        <v>2381443</v>
      </c>
      <c r="H28" s="87"/>
      <c r="I28" s="190">
        <v>0</v>
      </c>
      <c r="J28" s="152"/>
      <c r="K28" s="190">
        <v>0</v>
      </c>
    </row>
    <row r="29" spans="1:13" ht="21.5" customHeight="1">
      <c r="A29" s="61" t="s">
        <v>108</v>
      </c>
      <c r="C29" s="74" t="s">
        <v>384</v>
      </c>
      <c r="D29" s="150"/>
      <c r="E29" s="65">
        <v>475914</v>
      </c>
      <c r="F29" s="69"/>
      <c r="G29" s="65">
        <v>-278726</v>
      </c>
      <c r="H29" s="87"/>
      <c r="I29" s="33">
        <v>7174157</v>
      </c>
      <c r="J29" s="69"/>
      <c r="K29" s="222">
        <v>0</v>
      </c>
    </row>
    <row r="30" spans="1:13" ht="21.5" customHeight="1">
      <c r="A30" s="155" t="s">
        <v>328</v>
      </c>
      <c r="D30" s="150"/>
      <c r="E30" s="263">
        <v>0</v>
      </c>
      <c r="F30" s="152"/>
      <c r="G30" s="263">
        <v>0</v>
      </c>
      <c r="H30" s="87"/>
      <c r="I30" s="33">
        <v>38911</v>
      </c>
      <c r="J30" s="69"/>
      <c r="K30" s="222">
        <v>0</v>
      </c>
    </row>
    <row r="31" spans="1:13" s="12" customFormat="1" ht="21.5" customHeight="1">
      <c r="A31" s="53" t="s">
        <v>109</v>
      </c>
      <c r="B31" s="53"/>
      <c r="C31" s="74">
        <v>15</v>
      </c>
      <c r="D31" s="75"/>
      <c r="E31" s="33">
        <v>2909037</v>
      </c>
      <c r="F31" s="77"/>
      <c r="G31" s="33">
        <v>2702927</v>
      </c>
      <c r="H31" s="32"/>
      <c r="I31" s="32">
        <v>20677</v>
      </c>
      <c r="J31" s="32"/>
      <c r="K31" s="32">
        <v>11241</v>
      </c>
      <c r="L31" s="80"/>
      <c r="M31" s="80"/>
    </row>
    <row r="32" spans="1:13" ht="21.5" customHeight="1">
      <c r="A32" s="53" t="s">
        <v>110</v>
      </c>
      <c r="D32" s="150"/>
      <c r="E32" s="157">
        <v>17448960</v>
      </c>
      <c r="F32" s="69"/>
      <c r="G32" s="157">
        <v>13893122</v>
      </c>
      <c r="H32" s="87"/>
      <c r="I32" s="157">
        <v>5187610</v>
      </c>
      <c r="J32" s="69"/>
      <c r="K32" s="157">
        <v>5109125</v>
      </c>
    </row>
    <row r="33" spans="1:13" ht="21.5" customHeight="1">
      <c r="A33" s="93" t="s">
        <v>111</v>
      </c>
      <c r="B33" s="93"/>
      <c r="D33" s="150"/>
      <c r="E33" s="158">
        <f>SUM(E24:E32)</f>
        <v>606747988</v>
      </c>
      <c r="F33" s="87"/>
      <c r="G33" s="158">
        <f>SUM(G24:G32)</f>
        <v>516394091</v>
      </c>
      <c r="H33" s="87"/>
      <c r="I33" s="158">
        <f>SUM(I24:I32)</f>
        <v>42271961</v>
      </c>
      <c r="J33" s="87"/>
      <c r="K33" s="158">
        <f>SUM(K24:K32)</f>
        <v>33723168</v>
      </c>
    </row>
    <row r="34" spans="1:13" ht="6.75" customHeight="1">
      <c r="A34" s="93"/>
      <c r="B34" s="93"/>
      <c r="D34" s="150"/>
      <c r="E34" s="87"/>
      <c r="F34" s="87"/>
      <c r="G34" s="87"/>
      <c r="H34" s="87"/>
      <c r="I34" s="87"/>
      <c r="J34" s="87"/>
      <c r="K34" s="87"/>
    </row>
    <row r="35" spans="1:13" s="62" customFormat="1" ht="21.5" customHeight="1">
      <c r="A35" s="53" t="s">
        <v>112</v>
      </c>
      <c r="B35" s="61"/>
      <c r="C35" s="78"/>
      <c r="D35" s="78"/>
      <c r="E35" s="78"/>
      <c r="F35" s="78"/>
      <c r="G35" s="78"/>
      <c r="H35" s="78"/>
      <c r="I35" s="78"/>
      <c r="J35" s="78"/>
      <c r="K35" s="78"/>
      <c r="L35" s="168"/>
      <c r="M35" s="168"/>
    </row>
    <row r="36" spans="1:13" s="62" customFormat="1" ht="21.5" customHeight="1">
      <c r="A36" s="53" t="s">
        <v>113</v>
      </c>
      <c r="B36" s="61"/>
      <c r="C36" s="74" t="s">
        <v>330</v>
      </c>
      <c r="D36" s="150"/>
      <c r="E36" s="159">
        <v>3745244</v>
      </c>
      <c r="F36" s="69"/>
      <c r="G36" s="159">
        <v>4166804</v>
      </c>
      <c r="H36" s="69"/>
      <c r="I36" s="189">
        <v>0</v>
      </c>
      <c r="J36" s="190"/>
      <c r="K36" s="189">
        <v>0</v>
      </c>
      <c r="L36" s="168"/>
      <c r="M36" s="168"/>
    </row>
    <row r="37" spans="1:13" ht="21.5" customHeight="1">
      <c r="A37" s="93" t="s">
        <v>357</v>
      </c>
      <c r="B37" s="93"/>
      <c r="D37" s="150"/>
      <c r="E37" s="160">
        <f>SUM(E21-E33)+E36</f>
        <v>20426575</v>
      </c>
      <c r="F37" s="87"/>
      <c r="G37" s="160">
        <f>SUM(G21-G33)+G36</f>
        <v>16732390</v>
      </c>
      <c r="H37" s="87"/>
      <c r="I37" s="160">
        <f>SUM(I21-I33)+I36</f>
        <v>15461492</v>
      </c>
      <c r="J37" s="87"/>
      <c r="K37" s="160">
        <f>SUM(K21-K33)+K36</f>
        <v>580476</v>
      </c>
    </row>
    <row r="38" spans="1:13" ht="21.5" customHeight="1">
      <c r="A38" s="53" t="s">
        <v>114</v>
      </c>
      <c r="C38" s="74">
        <v>27</v>
      </c>
      <c r="D38" s="150"/>
      <c r="E38" s="67">
        <v>6002934</v>
      </c>
      <c r="F38" s="69"/>
      <c r="G38" s="67">
        <v>2653632</v>
      </c>
      <c r="H38" s="87"/>
      <c r="I38" s="67">
        <v>574096</v>
      </c>
      <c r="J38" s="69"/>
      <c r="K38" s="67">
        <v>-1485352</v>
      </c>
    </row>
    <row r="39" spans="1:13" ht="21.5" customHeight="1" thickBot="1">
      <c r="A39" s="93" t="s">
        <v>115</v>
      </c>
      <c r="B39" s="93"/>
      <c r="D39" s="150"/>
      <c r="E39" s="63">
        <f>E37-E38</f>
        <v>14423641</v>
      </c>
      <c r="F39" s="87"/>
      <c r="G39" s="63">
        <f>G37-G38</f>
        <v>14078758</v>
      </c>
      <c r="H39" s="160"/>
      <c r="I39" s="63">
        <f>I37-I38</f>
        <v>14887396</v>
      </c>
      <c r="J39" s="87"/>
      <c r="K39" s="63">
        <f>K37-K38</f>
        <v>2065828</v>
      </c>
    </row>
    <row r="40" spans="1:13" ht="18" customHeight="1" thickTop="1">
      <c r="A40" s="93"/>
      <c r="B40" s="93"/>
      <c r="D40" s="150"/>
      <c r="E40" s="160"/>
      <c r="F40" s="87"/>
      <c r="G40" s="160"/>
      <c r="H40" s="87"/>
      <c r="I40" s="160"/>
      <c r="J40" s="87"/>
      <c r="K40" s="160"/>
    </row>
    <row r="41" spans="1:13" ht="19.5" customHeight="1">
      <c r="A41" s="92" t="s">
        <v>0</v>
      </c>
      <c r="B41" s="92"/>
      <c r="C41" s="92"/>
      <c r="D41" s="92"/>
      <c r="E41" s="93"/>
      <c r="F41" s="93"/>
      <c r="G41" s="93"/>
    </row>
    <row r="42" spans="1:13" ht="19.5" customHeight="1">
      <c r="A42" s="92" t="s">
        <v>1</v>
      </c>
      <c r="B42" s="92"/>
      <c r="C42" s="92"/>
      <c r="D42" s="92"/>
      <c r="E42" s="93"/>
      <c r="F42" s="93"/>
      <c r="G42" s="93"/>
    </row>
    <row r="43" spans="1:13" ht="19.5" customHeight="1">
      <c r="A43" s="96" t="s">
        <v>92</v>
      </c>
      <c r="B43" s="146"/>
      <c r="C43" s="147"/>
      <c r="D43" s="148"/>
    </row>
    <row r="44" spans="1:13" ht="19.5" customHeight="1">
      <c r="E44" s="41"/>
      <c r="F44" s="41"/>
      <c r="G44" s="41"/>
      <c r="H44" s="41"/>
      <c r="I44" s="285" t="s">
        <v>3</v>
      </c>
      <c r="J44" s="285"/>
      <c r="K44" s="285"/>
    </row>
    <row r="45" spans="1:13" ht="19.5" customHeight="1">
      <c r="A45" s="149"/>
      <c r="B45" s="149"/>
      <c r="E45" s="283" t="s">
        <v>4</v>
      </c>
      <c r="F45" s="283"/>
      <c r="G45" s="283"/>
      <c r="H45" s="283"/>
      <c r="I45" s="283" t="s">
        <v>5</v>
      </c>
      <c r="J45" s="283"/>
      <c r="K45" s="283"/>
    </row>
    <row r="46" spans="1:13" ht="19.5" customHeight="1">
      <c r="E46" s="279" t="s">
        <v>6</v>
      </c>
      <c r="F46" s="279"/>
      <c r="G46" s="279"/>
      <c r="H46" s="279"/>
      <c r="I46" s="286" t="s">
        <v>7</v>
      </c>
      <c r="J46" s="286"/>
      <c r="K46" s="286"/>
    </row>
    <row r="47" spans="1:13" ht="21.5" customHeight="1">
      <c r="E47" s="284" t="s">
        <v>93</v>
      </c>
      <c r="F47" s="284"/>
      <c r="G47" s="284"/>
      <c r="H47" s="64"/>
      <c r="I47" s="284" t="s">
        <v>93</v>
      </c>
      <c r="J47" s="284"/>
      <c r="K47" s="284"/>
    </row>
    <row r="48" spans="1:13" ht="21.5" customHeight="1">
      <c r="A48" s="93"/>
      <c r="B48" s="93"/>
      <c r="C48" s="74" t="s">
        <v>10</v>
      </c>
      <c r="D48" s="150"/>
      <c r="E48" s="59">
        <v>2022</v>
      </c>
      <c r="F48" s="29"/>
      <c r="G48" s="59">
        <v>2021</v>
      </c>
      <c r="H48" s="29"/>
      <c r="I48" s="59">
        <v>2022</v>
      </c>
      <c r="J48" s="29"/>
      <c r="K48" s="59">
        <v>2021</v>
      </c>
    </row>
    <row r="49" spans="1:13" s="62" customFormat="1" ht="21.5" customHeight="1">
      <c r="A49" s="104" t="s">
        <v>116</v>
      </c>
      <c r="B49" s="61"/>
      <c r="C49" s="74"/>
      <c r="D49" s="150"/>
      <c r="E49" s="65"/>
      <c r="F49" s="69"/>
      <c r="G49" s="65"/>
      <c r="H49" s="69"/>
      <c r="I49" s="65"/>
      <c r="J49" s="69"/>
      <c r="K49" s="65"/>
      <c r="L49" s="168"/>
      <c r="M49" s="168"/>
    </row>
    <row r="50" spans="1:13" s="62" customFormat="1" ht="21.5" customHeight="1">
      <c r="A50" s="61" t="s">
        <v>117</v>
      </c>
      <c r="B50" s="61"/>
      <c r="C50" s="74"/>
      <c r="D50" s="150"/>
      <c r="E50" s="65">
        <v>13969553</v>
      </c>
      <c r="F50" s="69"/>
      <c r="G50" s="65">
        <v>13028259</v>
      </c>
      <c r="H50" s="69"/>
      <c r="I50" s="66">
        <v>14887396</v>
      </c>
      <c r="J50" s="69"/>
      <c r="K50" s="66">
        <v>2065828</v>
      </c>
      <c r="L50" s="168"/>
      <c r="M50" s="168"/>
    </row>
    <row r="51" spans="1:13" ht="21.5" customHeight="1">
      <c r="A51" s="53" t="s">
        <v>118</v>
      </c>
      <c r="D51" s="150"/>
      <c r="E51" s="67">
        <v>454088</v>
      </c>
      <c r="F51" s="69"/>
      <c r="G51" s="67">
        <v>1050499</v>
      </c>
      <c r="H51" s="87"/>
      <c r="I51" s="264">
        <v>0</v>
      </c>
      <c r="J51" s="152"/>
      <c r="K51" s="264">
        <v>0</v>
      </c>
    </row>
    <row r="52" spans="1:13" ht="21.5" customHeight="1" thickBot="1">
      <c r="A52" s="93" t="s">
        <v>115</v>
      </c>
      <c r="B52" s="93"/>
      <c r="D52" s="150"/>
      <c r="E52" s="68">
        <f>SUM(E50:E51)</f>
        <v>14423641</v>
      </c>
      <c r="F52" s="87"/>
      <c r="G52" s="68">
        <f>SUM(G50:G51)</f>
        <v>14078758</v>
      </c>
      <c r="H52" s="87"/>
      <c r="I52" s="68">
        <f>SUM(I50:I51)</f>
        <v>14887396</v>
      </c>
      <c r="J52" s="87"/>
      <c r="K52" s="68">
        <f>SUM(K50:K51)</f>
        <v>2065828</v>
      </c>
    </row>
    <row r="53" spans="1:13" ht="14.5" thickTop="1">
      <c r="A53" s="93"/>
      <c r="B53" s="93"/>
      <c r="D53" s="150"/>
      <c r="E53" s="69"/>
      <c r="F53" s="69"/>
      <c r="G53" s="69"/>
      <c r="H53" s="87"/>
      <c r="I53" s="69"/>
      <c r="J53" s="69"/>
      <c r="K53" s="69"/>
    </row>
    <row r="54" spans="1:13" ht="19.5" customHeight="1" thickBot="1">
      <c r="A54" s="93" t="s">
        <v>119</v>
      </c>
      <c r="B54" s="93"/>
      <c r="C54" s="74">
        <v>28</v>
      </c>
      <c r="D54" s="150"/>
      <c r="E54" s="70">
        <v>1.69</v>
      </c>
      <c r="F54" s="95"/>
      <c r="G54" s="70">
        <v>1.56</v>
      </c>
      <c r="H54" s="95"/>
      <c r="I54" s="70">
        <v>1.7</v>
      </c>
      <c r="J54" s="95"/>
      <c r="K54" s="70">
        <v>0.17</v>
      </c>
    </row>
    <row r="55" spans="1:13" s="12" customFormat="1" ht="21.65" customHeight="1" thickTop="1" thickBot="1">
      <c r="A55" s="93" t="s">
        <v>120</v>
      </c>
      <c r="B55" s="93"/>
      <c r="C55" s="74">
        <v>28</v>
      </c>
      <c r="D55" s="161"/>
      <c r="E55" s="71">
        <v>1.69</v>
      </c>
      <c r="F55" s="162"/>
      <c r="G55" s="71">
        <v>1.55</v>
      </c>
      <c r="H55" s="163"/>
      <c r="I55" s="70">
        <v>1.7</v>
      </c>
      <c r="J55" s="163"/>
      <c r="K55" s="70">
        <v>0.17</v>
      </c>
      <c r="L55" s="80"/>
      <c r="M55" s="80"/>
    </row>
    <row r="56" spans="1:13" ht="19.5" customHeight="1" thickTop="1">
      <c r="D56" s="150"/>
      <c r="E56" s="95"/>
      <c r="F56" s="95"/>
      <c r="G56" s="95"/>
      <c r="H56" s="95"/>
      <c r="I56" s="95"/>
      <c r="J56" s="95"/>
      <c r="K56" s="95"/>
    </row>
    <row r="57" spans="1:13" s="12" customFormat="1" ht="20.25" customHeight="1">
      <c r="A57" s="92" t="s">
        <v>0</v>
      </c>
      <c r="B57" s="92"/>
      <c r="C57" s="92"/>
      <c r="D57" s="92"/>
      <c r="E57" s="92"/>
      <c r="F57" s="92"/>
      <c r="G57" s="92"/>
      <c r="H57" s="80"/>
      <c r="I57" s="80"/>
      <c r="J57" s="80"/>
      <c r="K57" s="80"/>
      <c r="L57" s="80"/>
      <c r="M57" s="80"/>
    </row>
    <row r="58" spans="1:13" s="12" customFormat="1" ht="20.25" customHeight="1">
      <c r="A58" s="92" t="s">
        <v>1</v>
      </c>
      <c r="B58" s="92"/>
      <c r="C58" s="92"/>
      <c r="D58" s="92"/>
      <c r="E58" s="92"/>
      <c r="F58" s="92"/>
      <c r="G58" s="92"/>
      <c r="H58" s="80"/>
      <c r="I58" s="80"/>
      <c r="J58" s="80"/>
      <c r="K58" s="80"/>
      <c r="L58" s="80"/>
      <c r="M58" s="80"/>
    </row>
    <row r="59" spans="1:13" s="12" customFormat="1" ht="20.25" customHeight="1">
      <c r="A59" s="164" t="s">
        <v>121</v>
      </c>
      <c r="B59" s="146"/>
      <c r="C59" s="165"/>
      <c r="D59" s="148"/>
      <c r="E59" s="148"/>
      <c r="F59" s="148"/>
      <c r="G59" s="148"/>
      <c r="H59" s="80"/>
      <c r="I59" s="80"/>
      <c r="J59" s="80"/>
      <c r="K59" s="80"/>
      <c r="L59" s="80"/>
      <c r="M59" s="80"/>
    </row>
    <row r="60" spans="1:13" ht="19.5" customHeight="1">
      <c r="E60" s="41"/>
      <c r="F60" s="41"/>
      <c r="G60" s="41"/>
      <c r="H60" s="41"/>
      <c r="I60" s="285" t="s">
        <v>3</v>
      </c>
      <c r="J60" s="285"/>
      <c r="K60" s="285"/>
    </row>
    <row r="61" spans="1:13" ht="19.5" customHeight="1">
      <c r="A61" s="149"/>
      <c r="B61" s="149"/>
      <c r="E61" s="283" t="s">
        <v>4</v>
      </c>
      <c r="F61" s="283"/>
      <c r="G61" s="283"/>
      <c r="H61" s="283"/>
      <c r="I61" s="283" t="s">
        <v>5</v>
      </c>
      <c r="J61" s="283"/>
      <c r="K61" s="283"/>
    </row>
    <row r="62" spans="1:13" ht="19.5" customHeight="1">
      <c r="E62" s="279" t="s">
        <v>6</v>
      </c>
      <c r="F62" s="279"/>
      <c r="G62" s="279"/>
      <c r="H62" s="279"/>
      <c r="I62" s="286" t="s">
        <v>7</v>
      </c>
      <c r="J62" s="286"/>
      <c r="K62" s="286"/>
    </row>
    <row r="63" spans="1:13" ht="21.5" customHeight="1">
      <c r="E63" s="284" t="s">
        <v>93</v>
      </c>
      <c r="F63" s="284"/>
      <c r="G63" s="284"/>
      <c r="H63" s="64"/>
      <c r="I63" s="284" t="s">
        <v>93</v>
      </c>
      <c r="J63" s="284"/>
      <c r="K63" s="284"/>
    </row>
    <row r="64" spans="1:13" ht="21.5" customHeight="1">
      <c r="A64" s="93"/>
      <c r="B64" s="93"/>
      <c r="C64" s="74" t="s">
        <v>10</v>
      </c>
      <c r="D64" s="150"/>
      <c r="E64" s="59">
        <v>2022</v>
      </c>
      <c r="F64" s="29"/>
      <c r="G64" s="59">
        <v>2021</v>
      </c>
      <c r="H64" s="29"/>
      <c r="I64" s="59">
        <v>2022</v>
      </c>
      <c r="J64" s="29"/>
      <c r="K64" s="59">
        <v>2021</v>
      </c>
    </row>
    <row r="65" spans="1:13" ht="3" customHeight="1">
      <c r="A65" s="93"/>
      <c r="B65" s="93"/>
      <c r="E65" s="60"/>
      <c r="F65" s="29"/>
      <c r="G65" s="60"/>
      <c r="H65" s="29"/>
      <c r="I65" s="60"/>
      <c r="J65" s="29"/>
      <c r="K65" s="60"/>
    </row>
    <row r="66" spans="1:13" s="12" customFormat="1" ht="21.5" customHeight="1">
      <c r="A66" s="93" t="s">
        <v>115</v>
      </c>
      <c r="B66" s="53"/>
      <c r="C66" s="74"/>
      <c r="D66" s="75"/>
      <c r="E66" s="85">
        <v>14423641</v>
      </c>
      <c r="F66" s="85"/>
      <c r="G66" s="85">
        <v>14078758</v>
      </c>
      <c r="H66" s="85"/>
      <c r="I66" s="85">
        <v>14887396</v>
      </c>
      <c r="J66" s="85"/>
      <c r="K66" s="85">
        <v>2065828</v>
      </c>
      <c r="L66" s="80"/>
      <c r="M66" s="80"/>
    </row>
    <row r="67" spans="1:13" s="12" customFormat="1" ht="2.5" customHeight="1">
      <c r="A67" s="53"/>
      <c r="B67" s="53"/>
      <c r="C67" s="74"/>
      <c r="D67" s="75"/>
      <c r="E67" s="84"/>
      <c r="F67" s="84"/>
      <c r="G67" s="84"/>
      <c r="H67" s="84"/>
      <c r="I67" s="84"/>
      <c r="J67" s="84"/>
      <c r="K67" s="84"/>
      <c r="L67" s="80"/>
      <c r="M67" s="80"/>
    </row>
    <row r="68" spans="1:13" s="12" customFormat="1" ht="21.5" customHeight="1">
      <c r="A68" s="93" t="s">
        <v>122</v>
      </c>
      <c r="B68" s="53"/>
      <c r="C68" s="74"/>
      <c r="D68" s="75"/>
      <c r="E68" s="84"/>
      <c r="F68" s="84"/>
      <c r="G68" s="84"/>
      <c r="H68" s="84"/>
      <c r="I68" s="84"/>
      <c r="J68" s="84"/>
      <c r="K68" s="84"/>
      <c r="L68" s="80"/>
      <c r="M68" s="80"/>
    </row>
    <row r="69" spans="1:13" s="12" customFormat="1" ht="21.5" customHeight="1">
      <c r="A69" s="105" t="s">
        <v>123</v>
      </c>
      <c r="B69" s="61"/>
      <c r="C69" s="74"/>
      <c r="D69" s="75"/>
      <c r="E69" s="84"/>
      <c r="F69" s="84"/>
      <c r="G69" s="84"/>
      <c r="H69" s="84"/>
      <c r="I69" s="84"/>
      <c r="J69" s="84"/>
      <c r="K69" s="84"/>
      <c r="L69" s="80"/>
      <c r="M69" s="80"/>
    </row>
    <row r="70" spans="1:13" s="12" customFormat="1" ht="21.5" customHeight="1">
      <c r="A70" s="105" t="s">
        <v>124</v>
      </c>
      <c r="B70" s="61"/>
      <c r="C70" s="74"/>
      <c r="D70" s="75"/>
      <c r="E70" s="84"/>
      <c r="F70" s="84"/>
      <c r="G70" s="84"/>
      <c r="H70" s="84"/>
      <c r="I70" s="84"/>
      <c r="J70" s="84"/>
      <c r="K70" s="84"/>
      <c r="L70" s="80"/>
      <c r="M70" s="80"/>
    </row>
    <row r="71" spans="1:13" s="12" customFormat="1" ht="22" customHeight="1">
      <c r="A71" s="80" t="s">
        <v>125</v>
      </c>
      <c r="B71" s="61"/>
      <c r="C71" s="74"/>
      <c r="D71" s="75"/>
      <c r="E71" s="11">
        <v>-3044728</v>
      </c>
      <c r="F71" s="76"/>
      <c r="G71" s="11">
        <v>15576686</v>
      </c>
      <c r="H71" s="76"/>
      <c r="I71" s="265">
        <v>0</v>
      </c>
      <c r="J71" s="265"/>
      <c r="K71" s="265">
        <v>0</v>
      </c>
      <c r="L71" s="80"/>
      <c r="M71" s="80"/>
    </row>
    <row r="72" spans="1:13" s="12" customFormat="1" ht="21.5" customHeight="1">
      <c r="A72" s="12" t="s">
        <v>358</v>
      </c>
      <c r="B72" s="61"/>
      <c r="C72" s="74"/>
      <c r="D72" s="75"/>
      <c r="E72" s="11"/>
      <c r="F72" s="76"/>
      <c r="G72" s="11"/>
      <c r="H72" s="76"/>
      <c r="I72" s="265"/>
      <c r="J72" s="265"/>
      <c r="K72" s="265"/>
      <c r="L72" s="80"/>
      <c r="M72" s="80"/>
    </row>
    <row r="73" spans="1:13" s="12" customFormat="1" ht="21.5" customHeight="1">
      <c r="A73" s="12" t="s">
        <v>359</v>
      </c>
      <c r="B73" s="61"/>
      <c r="C73" s="74"/>
      <c r="D73" s="75"/>
      <c r="E73" s="11">
        <v>99289</v>
      </c>
      <c r="F73" s="76"/>
      <c r="G73" s="265">
        <v>0</v>
      </c>
      <c r="H73" s="76"/>
      <c r="I73" s="265">
        <v>0</v>
      </c>
      <c r="J73" s="265"/>
      <c r="K73" s="265">
        <v>0</v>
      </c>
      <c r="L73" s="80"/>
      <c r="M73" s="80"/>
    </row>
    <row r="74" spans="1:13" s="12" customFormat="1" ht="21.5" customHeight="1">
      <c r="A74" s="80" t="s">
        <v>360</v>
      </c>
      <c r="B74" s="53"/>
      <c r="C74" s="74">
        <v>30</v>
      </c>
      <c r="D74" s="75"/>
      <c r="E74" s="38">
        <v>3023554</v>
      </c>
      <c r="F74" s="77"/>
      <c r="G74" s="38">
        <v>1308117</v>
      </c>
      <c r="H74" s="77"/>
      <c r="I74" s="76">
        <v>73202</v>
      </c>
      <c r="J74" s="77"/>
      <c r="K74" s="76">
        <v>47775</v>
      </c>
      <c r="L74" s="80"/>
      <c r="M74" s="80"/>
    </row>
    <row r="75" spans="1:13" s="12" customFormat="1" ht="21.5" customHeight="1">
      <c r="A75" s="53" t="s">
        <v>386</v>
      </c>
      <c r="B75" s="53"/>
      <c r="C75" s="74"/>
      <c r="D75" s="75"/>
      <c r="E75" s="78"/>
      <c r="F75" s="79"/>
      <c r="G75" s="78"/>
      <c r="H75" s="79"/>
      <c r="I75" s="79"/>
      <c r="J75" s="79"/>
      <c r="K75" s="79"/>
      <c r="L75" s="80"/>
      <c r="M75" s="80"/>
    </row>
    <row r="76" spans="1:13" s="12" customFormat="1" ht="21.5" customHeight="1">
      <c r="A76" s="53" t="s">
        <v>361</v>
      </c>
      <c r="B76" s="53"/>
      <c r="C76" s="74"/>
      <c r="D76" s="75"/>
      <c r="E76" s="78"/>
      <c r="F76" s="79"/>
      <c r="G76" s="78"/>
      <c r="H76" s="79"/>
      <c r="I76" s="79"/>
      <c r="J76" s="79"/>
      <c r="K76" s="79"/>
      <c r="L76" s="80"/>
      <c r="M76" s="80"/>
    </row>
    <row r="77" spans="1:13" s="12" customFormat="1" ht="21.5" customHeight="1">
      <c r="A77" s="53" t="s">
        <v>304</v>
      </c>
      <c r="B77" s="53"/>
      <c r="C77" s="74" t="s">
        <v>330</v>
      </c>
      <c r="D77" s="75"/>
      <c r="E77" s="38">
        <v>-2783306</v>
      </c>
      <c r="F77" s="77"/>
      <c r="G77" s="38">
        <v>7062747</v>
      </c>
      <c r="H77" s="77"/>
      <c r="I77" s="219">
        <v>0</v>
      </c>
      <c r="J77" s="153"/>
      <c r="K77" s="219">
        <v>0</v>
      </c>
      <c r="L77" s="80"/>
      <c r="M77" s="80"/>
    </row>
    <row r="78" spans="1:13" s="12" customFormat="1" ht="21.5" customHeight="1">
      <c r="A78" s="53" t="s">
        <v>362</v>
      </c>
      <c r="B78" s="61"/>
      <c r="C78" s="74"/>
      <c r="D78" s="75"/>
      <c r="E78" s="80"/>
      <c r="F78" s="80"/>
      <c r="G78" s="80"/>
      <c r="H78" s="80"/>
      <c r="I78" s="76"/>
      <c r="J78" s="80"/>
      <c r="K78" s="76"/>
      <c r="L78" s="80"/>
      <c r="M78" s="80"/>
    </row>
    <row r="79" spans="1:13" s="12" customFormat="1" ht="21.5" customHeight="1">
      <c r="A79" s="53" t="s">
        <v>363</v>
      </c>
      <c r="B79" s="61"/>
      <c r="C79" s="74">
        <v>27</v>
      </c>
      <c r="D79" s="75"/>
      <c r="E79" s="72">
        <v>158236</v>
      </c>
      <c r="F79" s="80"/>
      <c r="G79" s="72">
        <v>-56480</v>
      </c>
      <c r="H79" s="80"/>
      <c r="I79" s="81">
        <v>-14640</v>
      </c>
      <c r="J79" s="80"/>
      <c r="K79" s="81">
        <v>-9555</v>
      </c>
      <c r="L79" s="80"/>
      <c r="M79" s="80"/>
    </row>
    <row r="80" spans="1:13" s="12" customFormat="1" ht="21.5" customHeight="1">
      <c r="A80" s="108" t="s">
        <v>126</v>
      </c>
      <c r="B80" s="53"/>
      <c r="C80" s="74"/>
      <c r="D80" s="75"/>
      <c r="E80" s="11"/>
      <c r="F80" s="80"/>
      <c r="G80" s="11"/>
      <c r="H80" s="80"/>
      <c r="I80" s="82"/>
      <c r="J80" s="80"/>
      <c r="K80" s="82"/>
      <c r="L80" s="80"/>
      <c r="M80" s="80"/>
    </row>
    <row r="81" spans="1:13" s="12" customFormat="1" ht="21.5" customHeight="1">
      <c r="A81" s="108" t="s">
        <v>124</v>
      </c>
      <c r="B81" s="78"/>
      <c r="C81" s="74"/>
      <c r="D81" s="75"/>
      <c r="E81" s="83">
        <f>SUM(E71:E79)</f>
        <v>-2546955</v>
      </c>
      <c r="F81" s="84"/>
      <c r="G81" s="83">
        <f>SUM(G71:G79)</f>
        <v>23891070</v>
      </c>
      <c r="H81" s="84"/>
      <c r="I81" s="83">
        <f>SUM(I71:I79)</f>
        <v>58562</v>
      </c>
      <c r="J81" s="84"/>
      <c r="K81" s="83">
        <f>SUM(K71:K79)</f>
        <v>38220</v>
      </c>
      <c r="L81" s="80"/>
      <c r="M81" s="80"/>
    </row>
    <row r="82" spans="1:13" s="12" customFormat="1" ht="6.65" customHeight="1">
      <c r="A82" s="108"/>
      <c r="B82" s="78"/>
      <c r="C82" s="74"/>
      <c r="D82" s="75"/>
      <c r="E82" s="85"/>
      <c r="F82" s="84"/>
      <c r="G82" s="85"/>
      <c r="H82" s="84"/>
      <c r="I82" s="85"/>
      <c r="J82" s="84"/>
      <c r="K82" s="85"/>
      <c r="L82" s="80"/>
      <c r="M82" s="80"/>
    </row>
    <row r="83" spans="1:13" s="12" customFormat="1" ht="21.5" customHeight="1">
      <c r="A83" s="105" t="s">
        <v>127</v>
      </c>
      <c r="B83" s="61"/>
      <c r="C83" s="74"/>
      <c r="D83" s="75"/>
      <c r="E83" s="80"/>
      <c r="F83" s="80"/>
      <c r="G83" s="80"/>
      <c r="H83" s="80"/>
      <c r="I83" s="80"/>
      <c r="J83" s="80"/>
      <c r="K83" s="80"/>
      <c r="L83" s="80"/>
      <c r="M83" s="80"/>
    </row>
    <row r="84" spans="1:13" s="12" customFormat="1" ht="21.5" customHeight="1">
      <c r="A84" s="105" t="s">
        <v>124</v>
      </c>
      <c r="B84" s="61"/>
      <c r="C84" s="74"/>
      <c r="D84" s="75"/>
      <c r="E84" s="84"/>
      <c r="F84" s="84"/>
      <c r="G84" s="84"/>
      <c r="H84" s="84"/>
      <c r="I84" s="84"/>
      <c r="J84" s="84"/>
      <c r="K84" s="84"/>
      <c r="L84" s="80"/>
      <c r="M84" s="80"/>
    </row>
    <row r="85" spans="1:13" s="12" customFormat="1" ht="21.5" customHeight="1">
      <c r="A85" s="53" t="s">
        <v>128</v>
      </c>
      <c r="B85" s="93"/>
      <c r="C85" s="74"/>
      <c r="D85" s="75"/>
      <c r="E85" s="77"/>
      <c r="F85" s="77"/>
      <c r="G85" s="77"/>
      <c r="H85" s="77"/>
      <c r="I85" s="77"/>
      <c r="J85" s="77"/>
      <c r="K85" s="77"/>
      <c r="L85" s="80"/>
      <c r="M85" s="80"/>
    </row>
    <row r="86" spans="1:13" s="12" customFormat="1" ht="21.5" customHeight="1">
      <c r="A86" s="53" t="s">
        <v>129</v>
      </c>
      <c r="B86" s="93"/>
      <c r="C86" s="74">
        <v>30</v>
      </c>
      <c r="D86" s="75"/>
      <c r="E86" s="77">
        <v>2942933</v>
      </c>
      <c r="F86" s="77"/>
      <c r="G86" s="77">
        <v>206426</v>
      </c>
      <c r="H86" s="77"/>
      <c r="I86" s="38">
        <v>-47000</v>
      </c>
      <c r="J86" s="77"/>
      <c r="K86" s="38">
        <v>98000</v>
      </c>
      <c r="L86" s="80"/>
      <c r="M86" s="80"/>
    </row>
    <row r="87" spans="1:13" s="12" customFormat="1" ht="21.5" customHeight="1">
      <c r="A87" s="53" t="s">
        <v>364</v>
      </c>
      <c r="B87" s="93"/>
      <c r="C87" s="74"/>
      <c r="D87" s="75"/>
      <c r="E87" s="77"/>
      <c r="F87" s="77"/>
      <c r="G87" s="77"/>
      <c r="H87" s="77"/>
      <c r="I87" s="38"/>
      <c r="J87" s="77"/>
      <c r="K87" s="38"/>
      <c r="L87" s="80"/>
      <c r="M87" s="80"/>
    </row>
    <row r="88" spans="1:13" s="12" customFormat="1" ht="21.5" customHeight="1">
      <c r="A88" s="53" t="s">
        <v>291</v>
      </c>
      <c r="B88" s="53"/>
      <c r="C88" s="74">
        <v>21</v>
      </c>
      <c r="D88" s="75"/>
      <c r="E88" s="65">
        <v>476864</v>
      </c>
      <c r="F88" s="69"/>
      <c r="G88" s="65">
        <v>1173680</v>
      </c>
      <c r="H88" s="69"/>
      <c r="I88" s="76">
        <v>151636</v>
      </c>
      <c r="J88" s="84"/>
      <c r="K88" s="76">
        <v>382584</v>
      </c>
      <c r="L88" s="80"/>
      <c r="M88" s="80"/>
    </row>
    <row r="89" spans="1:13" s="12" customFormat="1" ht="21.5" customHeight="1">
      <c r="A89" s="53" t="s">
        <v>295</v>
      </c>
      <c r="B89" s="53"/>
      <c r="C89" s="74">
        <v>14</v>
      </c>
      <c r="D89" s="75"/>
      <c r="E89" s="76">
        <v>40728153</v>
      </c>
      <c r="F89" s="69"/>
      <c r="G89" s="76">
        <v>221515</v>
      </c>
      <c r="H89" s="69"/>
      <c r="I89" s="76">
        <v>5746277</v>
      </c>
      <c r="J89" s="69"/>
      <c r="K89" s="265">
        <v>0</v>
      </c>
      <c r="L89" s="80"/>
      <c r="M89" s="80"/>
    </row>
    <row r="90" spans="1:13" s="12" customFormat="1" ht="21.5" customHeight="1">
      <c r="A90" s="53" t="s">
        <v>367</v>
      </c>
      <c r="B90" s="53"/>
      <c r="C90" s="74"/>
      <c r="D90" s="75"/>
      <c r="E90" s="76"/>
      <c r="F90" s="69"/>
      <c r="G90" s="76"/>
      <c r="H90" s="69"/>
      <c r="I90" s="76"/>
      <c r="J90" s="69"/>
      <c r="K90" s="76"/>
      <c r="L90" s="80"/>
      <c r="M90" s="80"/>
    </row>
    <row r="91" spans="1:13" s="12" customFormat="1" ht="21.5" customHeight="1">
      <c r="A91" s="53" t="s">
        <v>361</v>
      </c>
      <c r="B91" s="53"/>
      <c r="C91" s="74"/>
      <c r="D91" s="75"/>
      <c r="E91" s="76"/>
      <c r="F91" s="69"/>
      <c r="G91" s="76"/>
      <c r="H91" s="69"/>
      <c r="I91" s="76"/>
      <c r="J91" s="69"/>
      <c r="K91" s="76"/>
      <c r="L91" s="80"/>
      <c r="M91" s="80"/>
    </row>
    <row r="92" spans="1:13" s="12" customFormat="1" ht="21.5" customHeight="1">
      <c r="A92" s="53" t="s">
        <v>304</v>
      </c>
      <c r="B92" s="53"/>
      <c r="C92" s="74" t="s">
        <v>330</v>
      </c>
      <c r="D92" s="75"/>
      <c r="E92" s="76">
        <v>143608</v>
      </c>
      <c r="F92" s="69"/>
      <c r="G92" s="76">
        <v>131018</v>
      </c>
      <c r="H92" s="69"/>
      <c r="I92" s="265">
        <v>0</v>
      </c>
      <c r="J92" s="152"/>
      <c r="K92" s="265">
        <v>0</v>
      </c>
      <c r="L92" s="80"/>
      <c r="M92" s="80"/>
    </row>
    <row r="93" spans="1:13" s="12" customFormat="1" ht="21.5" customHeight="1">
      <c r="A93" s="53" t="s">
        <v>365</v>
      </c>
      <c r="B93" s="93"/>
      <c r="C93" s="80"/>
      <c r="D93" s="75"/>
      <c r="E93" s="65"/>
      <c r="F93" s="69"/>
      <c r="G93" s="65"/>
      <c r="H93" s="69"/>
      <c r="I93" s="80"/>
      <c r="J93" s="69"/>
      <c r="K93" s="80"/>
      <c r="L93" s="80"/>
      <c r="M93" s="80"/>
    </row>
    <row r="94" spans="1:13" s="12" customFormat="1" ht="21.5" customHeight="1">
      <c r="A94" s="53" t="s">
        <v>366</v>
      </c>
      <c r="B94" s="93"/>
      <c r="C94" s="74">
        <v>27</v>
      </c>
      <c r="D94" s="75"/>
      <c r="E94" s="67">
        <v>-8236437</v>
      </c>
      <c r="F94" s="65"/>
      <c r="G94" s="67">
        <v>-361711</v>
      </c>
      <c r="H94" s="65"/>
      <c r="I94" s="81">
        <v>-1170183</v>
      </c>
      <c r="J94" s="65"/>
      <c r="K94" s="81">
        <v>-96116</v>
      </c>
      <c r="L94" s="80"/>
      <c r="M94" s="80"/>
    </row>
    <row r="95" spans="1:13" s="12" customFormat="1" ht="21.5" customHeight="1">
      <c r="A95" s="108" t="s">
        <v>130</v>
      </c>
      <c r="B95" s="93"/>
      <c r="C95" s="74"/>
      <c r="D95" s="75"/>
      <c r="E95" s="65"/>
      <c r="F95" s="65"/>
      <c r="G95" s="65"/>
      <c r="H95" s="65"/>
      <c r="I95" s="65"/>
      <c r="J95" s="65"/>
      <c r="K95" s="65"/>
      <c r="L95" s="80"/>
      <c r="M95" s="80"/>
    </row>
    <row r="96" spans="1:13" s="12" customFormat="1" ht="21.5" customHeight="1">
      <c r="A96" s="108" t="s">
        <v>124</v>
      </c>
      <c r="B96" s="93"/>
      <c r="C96" s="74"/>
      <c r="D96" s="75"/>
      <c r="E96" s="83">
        <f>SUM(E86:E94)</f>
        <v>36055121</v>
      </c>
      <c r="F96" s="84"/>
      <c r="G96" s="83">
        <f>SUM(G86:G94)</f>
        <v>1370928</v>
      </c>
      <c r="H96" s="84"/>
      <c r="I96" s="83">
        <f>SUM(I86:I94)</f>
        <v>4680730</v>
      </c>
      <c r="J96" s="84"/>
      <c r="K96" s="83">
        <f>SUM(K86:K94)</f>
        <v>384468</v>
      </c>
      <c r="L96" s="80"/>
      <c r="M96" s="80"/>
    </row>
    <row r="97" spans="1:13" s="12" customFormat="1" ht="21.5" customHeight="1">
      <c r="A97" s="93" t="s">
        <v>131</v>
      </c>
      <c r="B97" s="93"/>
      <c r="C97" s="74"/>
      <c r="D97" s="75"/>
      <c r="E97" s="80"/>
      <c r="F97" s="86"/>
      <c r="G97" s="80"/>
      <c r="H97" s="84"/>
      <c r="I97" s="84"/>
      <c r="J97" s="84"/>
      <c r="K97" s="84"/>
      <c r="L97" s="80"/>
      <c r="M97" s="80"/>
    </row>
    <row r="98" spans="1:13" s="12" customFormat="1" ht="21.5" customHeight="1">
      <c r="A98" s="93" t="s">
        <v>306</v>
      </c>
      <c r="B98" s="93"/>
      <c r="C98" s="74"/>
      <c r="D98" s="75"/>
      <c r="E98" s="83">
        <f>E96+E81</f>
        <v>33508166</v>
      </c>
      <c r="F98" s="87"/>
      <c r="G98" s="83">
        <f>G96+G81</f>
        <v>25261998</v>
      </c>
      <c r="H98" s="85"/>
      <c r="I98" s="83">
        <f>I96+I81</f>
        <v>4739292</v>
      </c>
      <c r="J98" s="85"/>
      <c r="K98" s="83">
        <f>K96+K81</f>
        <v>422688</v>
      </c>
      <c r="L98" s="80"/>
      <c r="M98" s="80"/>
    </row>
    <row r="99" spans="1:13" s="12" customFormat="1" ht="21.5" customHeight="1" thickBot="1">
      <c r="A99" s="93" t="s">
        <v>132</v>
      </c>
      <c r="B99" s="53"/>
      <c r="C99" s="74"/>
      <c r="D99" s="75"/>
      <c r="E99" s="166">
        <f>SUM(E98,E66)</f>
        <v>47931807</v>
      </c>
      <c r="F99" s="87"/>
      <c r="G99" s="166">
        <f>SUM(G98,G66)</f>
        <v>39340756</v>
      </c>
      <c r="H99" s="85"/>
      <c r="I99" s="166">
        <f>SUM(I98,I66)</f>
        <v>19626688</v>
      </c>
      <c r="J99" s="85"/>
      <c r="K99" s="166">
        <f>SUM(K98,K66)</f>
        <v>2488516</v>
      </c>
      <c r="L99" s="80"/>
      <c r="M99" s="80"/>
    </row>
    <row r="100" spans="1:13" ht="20.25" customHeight="1" thickTop="1"/>
    <row r="101" spans="1:13" s="12" customFormat="1" ht="20.25" customHeight="1">
      <c r="A101" s="92" t="s">
        <v>0</v>
      </c>
      <c r="B101" s="92"/>
      <c r="C101" s="92"/>
      <c r="D101" s="92"/>
      <c r="E101" s="92"/>
      <c r="F101" s="92"/>
      <c r="G101" s="92"/>
      <c r="H101" s="80"/>
      <c r="I101" s="80"/>
      <c r="J101" s="80"/>
      <c r="K101" s="80"/>
      <c r="L101" s="80"/>
      <c r="M101" s="80"/>
    </row>
    <row r="102" spans="1:13" s="12" customFormat="1" ht="20.25" customHeight="1">
      <c r="A102" s="92" t="s">
        <v>1</v>
      </c>
      <c r="B102" s="92"/>
      <c r="C102" s="92"/>
      <c r="D102" s="92"/>
      <c r="E102" s="92"/>
      <c r="F102" s="92"/>
      <c r="G102" s="92"/>
      <c r="H102" s="80"/>
      <c r="I102" s="80"/>
      <c r="J102" s="80"/>
      <c r="K102" s="80"/>
      <c r="L102" s="80"/>
      <c r="M102" s="80"/>
    </row>
    <row r="103" spans="1:13" s="12" customFormat="1" ht="20.25" customHeight="1">
      <c r="A103" s="164" t="s">
        <v>121</v>
      </c>
      <c r="B103" s="146"/>
      <c r="C103" s="165"/>
      <c r="D103" s="148"/>
      <c r="E103" s="148"/>
      <c r="F103" s="148"/>
      <c r="G103" s="148"/>
      <c r="H103" s="80"/>
      <c r="I103" s="80"/>
      <c r="J103" s="80"/>
      <c r="K103" s="80"/>
      <c r="L103" s="80"/>
      <c r="M103" s="80"/>
    </row>
    <row r="104" spans="1:13" ht="19.5" customHeight="1">
      <c r="E104" s="41"/>
      <c r="F104" s="41"/>
      <c r="G104" s="41"/>
      <c r="H104" s="41"/>
      <c r="I104" s="285" t="s">
        <v>3</v>
      </c>
      <c r="J104" s="285"/>
      <c r="K104" s="285"/>
    </row>
    <row r="105" spans="1:13" ht="19.5" customHeight="1">
      <c r="A105" s="149"/>
      <c r="B105" s="149"/>
      <c r="E105" s="283" t="s">
        <v>4</v>
      </c>
      <c r="F105" s="283"/>
      <c r="G105" s="283"/>
      <c r="H105" s="283"/>
      <c r="I105" s="283" t="s">
        <v>5</v>
      </c>
      <c r="J105" s="283"/>
      <c r="K105" s="283"/>
    </row>
    <row r="106" spans="1:13" ht="19.5" customHeight="1">
      <c r="E106" s="279" t="s">
        <v>6</v>
      </c>
      <c r="F106" s="279"/>
      <c r="G106" s="279"/>
      <c r="H106" s="279"/>
      <c r="I106" s="286" t="s">
        <v>7</v>
      </c>
      <c r="J106" s="286"/>
      <c r="K106" s="286"/>
    </row>
    <row r="107" spans="1:13" ht="21.5" customHeight="1">
      <c r="E107" s="284" t="s">
        <v>93</v>
      </c>
      <c r="F107" s="284"/>
      <c r="G107" s="284"/>
      <c r="H107" s="64"/>
      <c r="I107" s="284" t="s">
        <v>93</v>
      </c>
      <c r="J107" s="284"/>
      <c r="K107" s="284"/>
    </row>
    <row r="108" spans="1:13" ht="21.5" customHeight="1">
      <c r="A108" s="93"/>
      <c r="B108" s="93"/>
      <c r="D108" s="150"/>
      <c r="E108" s="59">
        <v>2022</v>
      </c>
      <c r="F108" s="29"/>
      <c r="G108" s="59">
        <v>2021</v>
      </c>
      <c r="H108" s="29"/>
      <c r="I108" s="59">
        <v>2022</v>
      </c>
      <c r="J108" s="29"/>
      <c r="K108" s="59">
        <v>2021</v>
      </c>
    </row>
    <row r="109" spans="1:13" s="12" customFormat="1" ht="4" customHeight="1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</row>
    <row r="110" spans="1:13" ht="21.5" customHeight="1">
      <c r="A110" s="93" t="s">
        <v>133</v>
      </c>
      <c r="B110" s="93"/>
      <c r="D110" s="75"/>
      <c r="E110" s="85"/>
      <c r="F110" s="87"/>
      <c r="G110" s="85"/>
      <c r="H110" s="87"/>
      <c r="I110" s="85"/>
      <c r="J110" s="87"/>
      <c r="K110" s="85"/>
    </row>
    <row r="111" spans="1:13" ht="21.5" customHeight="1">
      <c r="A111" s="53" t="s">
        <v>117</v>
      </c>
      <c r="B111" s="53"/>
      <c r="D111" s="75"/>
      <c r="E111" s="84">
        <v>46510974</v>
      </c>
      <c r="F111" s="84"/>
      <c r="G111" s="84">
        <v>32428231</v>
      </c>
      <c r="H111" s="84"/>
      <c r="I111" s="84">
        <v>19626688</v>
      </c>
      <c r="J111" s="84"/>
      <c r="K111" s="84">
        <v>2488516</v>
      </c>
    </row>
    <row r="112" spans="1:13" ht="21.5" customHeight="1">
      <c r="A112" s="53" t="s">
        <v>118</v>
      </c>
      <c r="B112" s="53"/>
      <c r="C112" s="53"/>
      <c r="D112" s="53"/>
      <c r="E112" s="167">
        <v>1420833</v>
      </c>
      <c r="F112" s="53"/>
      <c r="G112" s="167">
        <v>6912525</v>
      </c>
      <c r="H112" s="53"/>
      <c r="I112" s="266">
        <v>0</v>
      </c>
      <c r="J112" s="155"/>
      <c r="K112" s="266">
        <v>0</v>
      </c>
    </row>
    <row r="113" spans="1:11" ht="21.5" customHeight="1" thickBot="1">
      <c r="A113" s="93" t="s">
        <v>132</v>
      </c>
      <c r="B113" s="53"/>
      <c r="D113" s="75"/>
      <c r="E113" s="166">
        <f>SUM(E111:E112)</f>
        <v>47931807</v>
      </c>
      <c r="F113" s="87"/>
      <c r="G113" s="166">
        <f>SUM(G111:G112)</f>
        <v>39340756</v>
      </c>
      <c r="H113" s="87"/>
      <c r="I113" s="166">
        <f>SUM(I111:I112)</f>
        <v>19626688</v>
      </c>
      <c r="J113" s="87"/>
      <c r="K113" s="166">
        <f>SUM(K111:K112)</f>
        <v>2488516</v>
      </c>
    </row>
    <row r="114" spans="1:11" ht="20.25" customHeight="1" thickTop="1"/>
  </sheetData>
  <mergeCells count="29">
    <mergeCell ref="I4:K4"/>
    <mergeCell ref="I60:K60"/>
    <mergeCell ref="I44:K44"/>
    <mergeCell ref="E61:H61"/>
    <mergeCell ref="E62:H62"/>
    <mergeCell ref="E63:G63"/>
    <mergeCell ref="I63:K63"/>
    <mergeCell ref="I61:K61"/>
    <mergeCell ref="I62:K62"/>
    <mergeCell ref="E5:H5"/>
    <mergeCell ref="E6:H6"/>
    <mergeCell ref="E7:G7"/>
    <mergeCell ref="I7:K7"/>
    <mergeCell ref="E47:G47"/>
    <mergeCell ref="I47:K47"/>
    <mergeCell ref="I5:K5"/>
    <mergeCell ref="I6:K6"/>
    <mergeCell ref="A14:B14"/>
    <mergeCell ref="E45:H45"/>
    <mergeCell ref="I45:K45"/>
    <mergeCell ref="E46:H46"/>
    <mergeCell ref="I46:K46"/>
    <mergeCell ref="E107:G107"/>
    <mergeCell ref="I107:K107"/>
    <mergeCell ref="I104:K104"/>
    <mergeCell ref="E105:H105"/>
    <mergeCell ref="I105:K105"/>
    <mergeCell ref="E106:H106"/>
    <mergeCell ref="I106:K106"/>
  </mergeCells>
  <pageMargins left="0.7" right="0.7" top="0.48" bottom="0.5" header="0.5" footer="0.5"/>
  <pageSetup paperSize="9" scale="81" firstPageNumber="10" fitToHeight="3" orientation="portrait" useFirstPageNumber="1" r:id="rId1"/>
  <headerFooter>
    <oddFooter>&amp;L The accompanying notes are an integral part of these financial statements.
&amp;C&amp;P</oddFooter>
  </headerFooter>
  <rowBreaks count="3" manualBreakCount="3">
    <brk id="40" max="10" man="1"/>
    <brk id="56" max="10" man="1"/>
    <brk id="100" max="10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zoomScale="60" zoomScaleNormal="60" workbookViewId="0">
      <selection activeCell="A43" sqref="A43"/>
    </sheetView>
  </sheetViews>
  <sheetFormatPr defaultColWidth="9.1796875" defaultRowHeight="20.25" customHeight="1"/>
  <cols>
    <col min="1" max="1" width="57.81640625" style="148" customWidth="1"/>
    <col min="2" max="2" width="5.453125" style="148" customWidth="1"/>
    <col min="3" max="3" width="13" style="148" customWidth="1"/>
    <col min="4" max="4" width="1" style="148" customWidth="1"/>
    <col min="5" max="5" width="12.81640625" style="148" customWidth="1"/>
    <col min="6" max="6" width="1" style="148" customWidth="1"/>
    <col min="7" max="7" width="11.81640625" style="148" customWidth="1"/>
    <col min="8" max="8" width="1" style="148" customWidth="1"/>
    <col min="9" max="9" width="17.1796875" style="148" customWidth="1"/>
    <col min="10" max="10" width="1" style="148" customWidth="1"/>
    <col min="11" max="11" width="14.54296875" style="148" customWidth="1"/>
    <col min="12" max="12" width="1" style="148" customWidth="1"/>
    <col min="13" max="13" width="10" style="148" customWidth="1"/>
    <col min="14" max="14" width="1" style="148" customWidth="1"/>
    <col min="15" max="15" width="14" style="148" customWidth="1"/>
    <col min="16" max="16" width="1" style="148" customWidth="1"/>
    <col min="17" max="17" width="12.81640625" style="148" customWidth="1"/>
    <col min="18" max="18" width="0.81640625" style="148" customWidth="1"/>
    <col min="19" max="19" width="12.81640625" style="148" customWidth="1"/>
    <col min="20" max="20" width="1" style="148" customWidth="1"/>
    <col min="21" max="21" width="12.81640625" style="148" customWidth="1"/>
    <col min="22" max="22" width="1" style="148" customWidth="1"/>
    <col min="23" max="23" width="18.1796875" style="148" customWidth="1"/>
    <col min="24" max="24" width="1" style="148" customWidth="1"/>
    <col min="25" max="25" width="12.81640625" style="148" customWidth="1"/>
    <col min="26" max="26" width="1" style="148" customWidth="1"/>
    <col min="27" max="27" width="12.54296875" style="148" customWidth="1"/>
    <col min="28" max="28" width="1" style="148" customWidth="1"/>
    <col min="29" max="29" width="15.81640625" style="148" customWidth="1"/>
    <col min="30" max="30" width="1" style="148" customWidth="1"/>
    <col min="31" max="31" width="12.81640625" style="148" customWidth="1"/>
    <col min="32" max="32" width="1" style="148" customWidth="1"/>
    <col min="33" max="33" width="18.1796875" style="148" customWidth="1"/>
    <col min="34" max="34" width="1" style="148" customWidth="1"/>
    <col min="35" max="35" width="12.81640625" style="148" customWidth="1"/>
    <col min="36" max="36" width="1.1796875" style="148" customWidth="1"/>
    <col min="37" max="37" width="13.54296875" style="148" customWidth="1"/>
    <col min="38" max="38" width="0.54296875" style="148" customWidth="1"/>
    <col min="39" max="16384" width="9.1796875" style="148"/>
  </cols>
  <sheetData>
    <row r="1" spans="1:37" ht="20.25" customHeight="1">
      <c r="A1" s="171" t="s">
        <v>134</v>
      </c>
      <c r="B1" s="171"/>
      <c r="C1" s="172"/>
      <c r="D1" s="172"/>
    </row>
    <row r="2" spans="1:37" ht="20.25" customHeight="1">
      <c r="A2" s="171" t="s">
        <v>135</v>
      </c>
      <c r="B2" s="171"/>
    </row>
    <row r="3" spans="1:37" ht="20.25" customHeight="1">
      <c r="A3" s="173" t="s">
        <v>136</v>
      </c>
      <c r="B3" s="173"/>
      <c r="C3" s="174"/>
      <c r="D3" s="174"/>
      <c r="M3" s="174"/>
      <c r="O3" s="174"/>
      <c r="P3" s="174"/>
      <c r="S3" s="174"/>
      <c r="U3" s="174"/>
      <c r="V3" s="174"/>
      <c r="W3" s="174"/>
      <c r="X3" s="174"/>
      <c r="Y3" s="174"/>
      <c r="Z3" s="174"/>
    </row>
    <row r="4" spans="1:37" ht="20.25" customHeight="1">
      <c r="A4" s="175"/>
      <c r="B4" s="175"/>
      <c r="AK4" s="176" t="s">
        <v>3</v>
      </c>
    </row>
    <row r="5" spans="1:37" ht="20.25" customHeight="1">
      <c r="A5" s="78"/>
      <c r="B5" s="78"/>
      <c r="C5" s="288" t="s">
        <v>137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</row>
    <row r="6" spans="1:37" ht="20.25" customHeight="1">
      <c r="A6" s="78"/>
      <c r="B6" s="78"/>
      <c r="C6" s="177"/>
      <c r="D6" s="177"/>
      <c r="E6" s="177"/>
      <c r="F6" s="177"/>
      <c r="G6" s="177"/>
      <c r="H6" s="177"/>
      <c r="I6" s="178"/>
      <c r="J6" s="177"/>
      <c r="K6" s="177"/>
      <c r="L6" s="177"/>
      <c r="M6" s="177"/>
      <c r="N6" s="177"/>
      <c r="O6" s="177"/>
      <c r="P6" s="177"/>
      <c r="Q6" s="178"/>
      <c r="R6" s="178"/>
      <c r="S6" s="289" t="s">
        <v>325</v>
      </c>
      <c r="T6" s="289"/>
      <c r="U6" s="289"/>
      <c r="V6" s="289"/>
      <c r="W6" s="289"/>
      <c r="X6" s="289"/>
      <c r="Y6" s="289"/>
      <c r="Z6" s="289"/>
      <c r="AA6" s="289"/>
      <c r="AB6" s="177"/>
      <c r="AC6" s="178"/>
      <c r="AD6" s="178"/>
      <c r="AE6" s="178"/>
      <c r="AF6" s="178"/>
      <c r="AG6" s="177"/>
      <c r="AH6" s="178"/>
      <c r="AI6" s="177"/>
      <c r="AJ6" s="178"/>
      <c r="AK6" s="177"/>
    </row>
    <row r="7" spans="1:37" ht="20.25" customHeight="1">
      <c r="A7" s="78"/>
      <c r="B7" s="78"/>
      <c r="C7" s="177"/>
      <c r="D7" s="177"/>
      <c r="E7" s="177"/>
      <c r="F7" s="177"/>
      <c r="G7" s="177"/>
      <c r="H7" s="177"/>
      <c r="I7" s="179"/>
      <c r="J7" s="177"/>
      <c r="K7" s="177"/>
      <c r="L7" s="177"/>
      <c r="M7" s="177"/>
      <c r="N7" s="177"/>
      <c r="O7" s="177"/>
      <c r="P7" s="177"/>
      <c r="Q7" s="178"/>
      <c r="R7" s="178"/>
      <c r="S7" s="179"/>
      <c r="T7" s="179"/>
      <c r="U7" s="179"/>
      <c r="V7" s="179"/>
      <c r="W7" s="179" t="s">
        <v>288</v>
      </c>
      <c r="X7" s="179"/>
      <c r="Y7" s="179"/>
      <c r="Z7" s="179"/>
      <c r="AA7" s="179"/>
      <c r="AB7" s="177"/>
      <c r="AC7" s="178"/>
      <c r="AD7" s="178"/>
      <c r="AE7" s="178"/>
      <c r="AF7" s="178"/>
      <c r="AG7" s="177"/>
      <c r="AH7" s="178"/>
      <c r="AI7" s="177"/>
      <c r="AJ7" s="178"/>
      <c r="AK7" s="177"/>
    </row>
    <row r="8" spans="1:37" ht="20.25" customHeight="1">
      <c r="A8" s="78"/>
      <c r="B8" s="78"/>
      <c r="C8" s="177"/>
      <c r="D8" s="177"/>
      <c r="E8" s="177"/>
      <c r="F8" s="177"/>
      <c r="G8" s="177"/>
      <c r="H8" s="177"/>
      <c r="I8" s="179" t="s">
        <v>138</v>
      </c>
      <c r="J8" s="177"/>
      <c r="K8" s="177"/>
      <c r="L8" s="177"/>
      <c r="M8" s="177"/>
      <c r="N8" s="177"/>
      <c r="O8" s="177"/>
      <c r="P8" s="177"/>
      <c r="Q8" s="178"/>
      <c r="R8" s="178"/>
      <c r="S8" s="179"/>
      <c r="T8" s="179"/>
      <c r="U8" s="179"/>
      <c r="V8" s="179"/>
      <c r="W8" s="179" t="s">
        <v>139</v>
      </c>
      <c r="X8" s="179"/>
      <c r="Y8" s="179"/>
      <c r="Z8" s="179"/>
      <c r="AA8" s="179"/>
      <c r="AB8" s="177"/>
      <c r="AC8" s="178"/>
      <c r="AD8" s="178"/>
      <c r="AE8" s="178"/>
      <c r="AF8" s="178"/>
      <c r="AG8" s="177"/>
      <c r="AH8" s="178"/>
      <c r="AI8" s="177"/>
      <c r="AJ8" s="178"/>
      <c r="AK8" s="177"/>
    </row>
    <row r="9" spans="1:37" ht="20.25" customHeight="1">
      <c r="A9" s="78"/>
      <c r="B9" s="78"/>
      <c r="C9" s="178"/>
      <c r="D9" s="178"/>
      <c r="E9" s="179"/>
      <c r="F9" s="179"/>
      <c r="G9" s="179"/>
      <c r="H9" s="179"/>
      <c r="I9" s="179" t="s">
        <v>140</v>
      </c>
      <c r="J9" s="179"/>
      <c r="L9" s="179"/>
      <c r="M9" s="179"/>
      <c r="N9" s="179"/>
      <c r="O9" s="178"/>
      <c r="P9" s="178"/>
      <c r="Q9" s="178"/>
      <c r="R9" s="178"/>
      <c r="S9" s="179" t="s">
        <v>292</v>
      </c>
      <c r="T9" s="178"/>
      <c r="U9" s="179" t="s">
        <v>292</v>
      </c>
      <c r="V9" s="179"/>
      <c r="W9" s="179" t="s">
        <v>141</v>
      </c>
      <c r="X9" s="179"/>
      <c r="Y9" s="179" t="s">
        <v>142</v>
      </c>
      <c r="Z9" s="178"/>
      <c r="AA9" s="179" t="s">
        <v>143</v>
      </c>
      <c r="AB9" s="178"/>
      <c r="AC9" s="178"/>
      <c r="AD9" s="178"/>
      <c r="AE9" s="178"/>
      <c r="AF9" s="178"/>
      <c r="AG9" s="179" t="s">
        <v>144</v>
      </c>
      <c r="AH9" s="178"/>
      <c r="AI9" s="179"/>
      <c r="AJ9" s="178"/>
      <c r="AK9" s="178"/>
    </row>
    <row r="10" spans="1:37" ht="20.25" customHeight="1">
      <c r="A10" s="78"/>
      <c r="B10" s="78"/>
      <c r="C10" s="179" t="s">
        <v>145</v>
      </c>
      <c r="D10" s="179"/>
      <c r="E10" s="179" t="s">
        <v>146</v>
      </c>
      <c r="F10" s="179"/>
      <c r="G10" s="178"/>
      <c r="H10" s="179"/>
      <c r="I10" s="179" t="s">
        <v>147</v>
      </c>
      <c r="J10" s="179"/>
      <c r="K10" s="179" t="s">
        <v>385</v>
      </c>
      <c r="L10" s="179"/>
      <c r="M10" s="178"/>
      <c r="N10" s="179"/>
      <c r="O10" s="179" t="s">
        <v>149</v>
      </c>
      <c r="P10" s="178"/>
      <c r="Q10" s="178"/>
      <c r="R10" s="178"/>
      <c r="S10" s="179" t="s">
        <v>293</v>
      </c>
      <c r="T10" s="179"/>
      <c r="U10" s="179" t="s">
        <v>293</v>
      </c>
      <c r="V10" s="179"/>
      <c r="W10" s="179" t="s">
        <v>150</v>
      </c>
      <c r="X10" s="179"/>
      <c r="Y10" s="179" t="s">
        <v>151</v>
      </c>
      <c r="Z10" s="179"/>
      <c r="AA10" s="179" t="s">
        <v>152</v>
      </c>
      <c r="AB10" s="178"/>
      <c r="AC10" s="178"/>
      <c r="AD10" s="178"/>
      <c r="AE10" s="179" t="s">
        <v>153</v>
      </c>
      <c r="AF10" s="178"/>
      <c r="AG10" s="179" t="s">
        <v>154</v>
      </c>
      <c r="AH10" s="178"/>
      <c r="AI10" s="179" t="s">
        <v>155</v>
      </c>
      <c r="AJ10" s="178"/>
      <c r="AK10" s="179" t="s">
        <v>156</v>
      </c>
    </row>
    <row r="11" spans="1:37" ht="20.25" customHeight="1">
      <c r="A11" s="78"/>
      <c r="B11" s="78"/>
      <c r="C11" s="179" t="s">
        <v>157</v>
      </c>
      <c r="D11" s="179"/>
      <c r="E11" s="179" t="s">
        <v>158</v>
      </c>
      <c r="F11" s="179"/>
      <c r="G11" s="179" t="s">
        <v>159</v>
      </c>
      <c r="H11" s="179"/>
      <c r="I11" s="179" t="s">
        <v>160</v>
      </c>
      <c r="J11" s="179"/>
      <c r="K11" s="179" t="s">
        <v>161</v>
      </c>
      <c r="L11" s="179"/>
      <c r="M11" s="179" t="s">
        <v>162</v>
      </c>
      <c r="N11" s="179"/>
      <c r="O11" s="179" t="s">
        <v>163</v>
      </c>
      <c r="P11" s="178"/>
      <c r="Q11" s="179" t="s">
        <v>164</v>
      </c>
      <c r="R11" s="178"/>
      <c r="S11" s="179" t="s">
        <v>165</v>
      </c>
      <c r="T11" s="179"/>
      <c r="U11" s="179" t="s">
        <v>287</v>
      </c>
      <c r="V11" s="179"/>
      <c r="W11" s="179" t="s">
        <v>166</v>
      </c>
      <c r="X11" s="179"/>
      <c r="Y11" s="179" t="s">
        <v>167</v>
      </c>
      <c r="Z11" s="179"/>
      <c r="AA11" s="179" t="s">
        <v>168</v>
      </c>
      <c r="AB11" s="179"/>
      <c r="AC11" s="178"/>
      <c r="AD11" s="178"/>
      <c r="AE11" s="179" t="s">
        <v>169</v>
      </c>
      <c r="AF11" s="178"/>
      <c r="AG11" s="179" t="s">
        <v>170</v>
      </c>
      <c r="AH11" s="178"/>
      <c r="AI11" s="179" t="s">
        <v>171</v>
      </c>
      <c r="AJ11" s="178"/>
      <c r="AK11" s="179" t="s">
        <v>172</v>
      </c>
    </row>
    <row r="12" spans="1:37" ht="20.25" customHeight="1">
      <c r="A12" s="78"/>
      <c r="B12" s="74" t="s">
        <v>10</v>
      </c>
      <c r="C12" s="181" t="s">
        <v>173</v>
      </c>
      <c r="D12" s="179"/>
      <c r="E12" s="181" t="s">
        <v>174</v>
      </c>
      <c r="F12" s="179"/>
      <c r="G12" s="181" t="s">
        <v>175</v>
      </c>
      <c r="H12" s="179"/>
      <c r="I12" s="181" t="s">
        <v>176</v>
      </c>
      <c r="J12" s="179"/>
      <c r="K12" s="181" t="s">
        <v>177</v>
      </c>
      <c r="L12" s="179"/>
      <c r="M12" s="181" t="s">
        <v>178</v>
      </c>
      <c r="N12" s="179"/>
      <c r="O12" s="181" t="s">
        <v>179</v>
      </c>
      <c r="P12" s="178"/>
      <c r="Q12" s="181" t="s">
        <v>174</v>
      </c>
      <c r="R12" s="178"/>
      <c r="S12" s="181" t="s">
        <v>180</v>
      </c>
      <c r="T12" s="179"/>
      <c r="U12" s="181" t="s">
        <v>181</v>
      </c>
      <c r="V12" s="179"/>
      <c r="W12" s="181" t="s">
        <v>182</v>
      </c>
      <c r="X12" s="179"/>
      <c r="Y12" s="181" t="s">
        <v>183</v>
      </c>
      <c r="Z12" s="179"/>
      <c r="AA12" s="181" t="s">
        <v>184</v>
      </c>
      <c r="AB12" s="179"/>
      <c r="AC12" s="181" t="s">
        <v>85</v>
      </c>
      <c r="AD12" s="178"/>
      <c r="AE12" s="181" t="s">
        <v>185</v>
      </c>
      <c r="AF12" s="178"/>
      <c r="AG12" s="181" t="s">
        <v>186</v>
      </c>
      <c r="AH12" s="178"/>
      <c r="AI12" s="181" t="s">
        <v>187</v>
      </c>
      <c r="AJ12" s="178"/>
      <c r="AK12" s="181" t="s">
        <v>188</v>
      </c>
    </row>
    <row r="13" spans="1:37" ht="20.25" customHeight="1">
      <c r="A13" s="78"/>
      <c r="B13" s="78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8"/>
      <c r="AD13" s="78"/>
      <c r="AE13" s="78"/>
      <c r="AF13" s="78"/>
      <c r="AG13" s="74"/>
      <c r="AH13" s="78"/>
      <c r="AI13" s="74"/>
      <c r="AJ13" s="78"/>
      <c r="AK13" s="74"/>
    </row>
    <row r="14" spans="1:37" ht="20.25" customHeight="1">
      <c r="A14" s="104" t="s">
        <v>210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78"/>
      <c r="R14" s="178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62"/>
      <c r="AF14" s="104"/>
      <c r="AG14" s="104"/>
      <c r="AH14" s="104"/>
      <c r="AI14" s="104"/>
      <c r="AJ14" s="104"/>
      <c r="AK14" s="104"/>
    </row>
    <row r="15" spans="1:37" ht="20.25" customHeight="1">
      <c r="A15" s="104" t="s">
        <v>343</v>
      </c>
      <c r="B15" s="104"/>
      <c r="C15" s="182">
        <v>8611242</v>
      </c>
      <c r="D15" s="104"/>
      <c r="E15" s="182">
        <v>57298909</v>
      </c>
      <c r="F15" s="104"/>
      <c r="G15" s="182">
        <v>3470021</v>
      </c>
      <c r="H15" s="182"/>
      <c r="I15" s="182">
        <v>4809941</v>
      </c>
      <c r="J15" s="182"/>
      <c r="K15" s="182">
        <v>-5159</v>
      </c>
      <c r="L15" s="182"/>
      <c r="M15" s="182">
        <v>929166</v>
      </c>
      <c r="N15" s="182"/>
      <c r="O15" s="182">
        <v>119893131</v>
      </c>
      <c r="P15" s="182"/>
      <c r="Q15" s="182">
        <v>-8997459</v>
      </c>
      <c r="R15" s="182"/>
      <c r="S15" s="182">
        <v>24833380</v>
      </c>
      <c r="T15" s="182"/>
      <c r="U15" s="182">
        <v>-1435975</v>
      </c>
      <c r="V15" s="182"/>
      <c r="W15" s="182">
        <v>2449580</v>
      </c>
      <c r="X15" s="182"/>
      <c r="Y15" s="182">
        <v>-34919990</v>
      </c>
      <c r="Z15" s="182"/>
      <c r="AA15" s="182">
        <f>SUM(S15:Y15)</f>
        <v>-9073005</v>
      </c>
      <c r="AB15" s="182"/>
      <c r="AC15" s="182">
        <f>SUM(C15:Q15)+AA15</f>
        <v>176936787</v>
      </c>
      <c r="AD15" s="182"/>
      <c r="AE15" s="182">
        <v>15000000</v>
      </c>
      <c r="AF15" s="182"/>
      <c r="AG15" s="182">
        <f>SUM(AC15:AE15)</f>
        <v>191936787</v>
      </c>
      <c r="AH15" s="182"/>
      <c r="AI15" s="182">
        <v>70241781</v>
      </c>
      <c r="AJ15" s="182"/>
      <c r="AK15" s="182">
        <f>SUM(AG15:AI15)</f>
        <v>262178568</v>
      </c>
    </row>
    <row r="16" spans="1:37" ht="20.25" customHeight="1">
      <c r="A16" s="257" t="s">
        <v>319</v>
      </c>
      <c r="B16" s="74">
        <v>3</v>
      </c>
      <c r="C16" s="252">
        <v>0</v>
      </c>
      <c r="D16" s="178"/>
      <c r="E16" s="252">
        <v>0</v>
      </c>
      <c r="F16" s="252"/>
      <c r="G16" s="252">
        <v>0</v>
      </c>
      <c r="H16" s="252"/>
      <c r="I16" s="252">
        <v>0</v>
      </c>
      <c r="J16" s="252"/>
      <c r="K16" s="252">
        <v>0</v>
      </c>
      <c r="L16" s="252"/>
      <c r="M16" s="252">
        <v>0</v>
      </c>
      <c r="N16" s="252"/>
      <c r="O16" s="252">
        <v>3514797</v>
      </c>
      <c r="P16" s="252"/>
      <c r="Q16" s="252">
        <v>0</v>
      </c>
      <c r="R16" s="252"/>
      <c r="S16" s="252">
        <v>-1279626</v>
      </c>
      <c r="T16" s="252"/>
      <c r="U16" s="252">
        <v>0</v>
      </c>
      <c r="V16" s="252"/>
      <c r="W16" s="252">
        <v>0</v>
      </c>
      <c r="X16" s="252"/>
      <c r="Y16" s="252">
        <v>0</v>
      </c>
      <c r="Z16" s="252"/>
      <c r="AA16" s="252">
        <f>SUM(S16:Y16)</f>
        <v>-1279626</v>
      </c>
      <c r="AB16" s="252"/>
      <c r="AC16" s="252">
        <f>SUM(C16:Q16)+AA16</f>
        <v>2235171</v>
      </c>
      <c r="AD16" s="252"/>
      <c r="AE16" s="252">
        <v>0</v>
      </c>
      <c r="AF16" s="252"/>
      <c r="AG16" s="252">
        <f>SUM(AC16:AE16)</f>
        <v>2235171</v>
      </c>
      <c r="AH16" s="252"/>
      <c r="AI16" s="252">
        <v>-20336</v>
      </c>
      <c r="AJ16" s="252"/>
      <c r="AK16" s="252">
        <f>SUM(AG16:AI16)</f>
        <v>2214835</v>
      </c>
    </row>
    <row r="17" spans="1:38" ht="20.25" customHeight="1">
      <c r="A17" s="104" t="s">
        <v>211</v>
      </c>
      <c r="B17" s="74"/>
      <c r="C17" s="183">
        <f>SUM(C15:C16)</f>
        <v>8611242</v>
      </c>
      <c r="D17" s="182"/>
      <c r="E17" s="183">
        <f>SUM(E15:E16)</f>
        <v>57298909</v>
      </c>
      <c r="F17" s="182"/>
      <c r="G17" s="183">
        <f>SUM(G15:G16)</f>
        <v>3470021</v>
      </c>
      <c r="H17" s="182"/>
      <c r="I17" s="183">
        <f>SUM(I15:I16)</f>
        <v>4809941</v>
      </c>
      <c r="J17" s="182"/>
      <c r="K17" s="183">
        <f>SUM(K15:K16)</f>
        <v>-5159</v>
      </c>
      <c r="L17" s="182"/>
      <c r="M17" s="183">
        <f>SUM(M15:M16)</f>
        <v>929166</v>
      </c>
      <c r="N17" s="182"/>
      <c r="O17" s="183">
        <f>SUM(O15:O16)</f>
        <v>123407928</v>
      </c>
      <c r="P17" s="182"/>
      <c r="Q17" s="183">
        <f>SUM(Q15:Q16)</f>
        <v>-8997459</v>
      </c>
      <c r="R17" s="178"/>
      <c r="S17" s="183">
        <f>SUM(S15:S16)</f>
        <v>23553754</v>
      </c>
      <c r="T17" s="182"/>
      <c r="U17" s="183">
        <f>SUM(U15:U16)</f>
        <v>-1435975</v>
      </c>
      <c r="V17" s="182"/>
      <c r="W17" s="183">
        <f>SUM(W15:W16)</f>
        <v>2449580</v>
      </c>
      <c r="X17" s="182"/>
      <c r="Y17" s="183">
        <f>SUM(Y15:Y16)</f>
        <v>-34919990</v>
      </c>
      <c r="Z17" s="182"/>
      <c r="AA17" s="183">
        <f>SUM(AA15:AA16)</f>
        <v>-10352631</v>
      </c>
      <c r="AB17" s="182"/>
      <c r="AC17" s="183">
        <f>SUM(AC15:AC16)</f>
        <v>179171958</v>
      </c>
      <c r="AD17" s="104"/>
      <c r="AE17" s="183">
        <f>SUM(AE15:AE16)</f>
        <v>15000000</v>
      </c>
      <c r="AF17" s="104"/>
      <c r="AG17" s="183">
        <f>SUM(AG15:AG16)</f>
        <v>194171958</v>
      </c>
      <c r="AH17" s="104"/>
      <c r="AI17" s="183">
        <f>SUM(AI15:AI16)</f>
        <v>70221445</v>
      </c>
      <c r="AJ17" s="104"/>
      <c r="AK17" s="183">
        <f>SUM(AK15:AK16)</f>
        <v>264393403</v>
      </c>
    </row>
    <row r="18" spans="1:38" ht="20.25" customHeight="1">
      <c r="A18" s="104" t="s">
        <v>189</v>
      </c>
      <c r="B18" s="104"/>
      <c r="C18" s="184"/>
      <c r="D18" s="87"/>
      <c r="E18" s="184"/>
      <c r="F18" s="87"/>
      <c r="G18" s="104"/>
      <c r="H18" s="87"/>
      <c r="I18" s="184"/>
      <c r="J18" s="87"/>
      <c r="K18" s="184"/>
      <c r="L18" s="87"/>
      <c r="M18" s="184"/>
      <c r="N18" s="87"/>
      <c r="O18" s="184"/>
      <c r="P18" s="87"/>
      <c r="Q18" s="178"/>
      <c r="R18" s="178"/>
      <c r="S18" s="163"/>
      <c r="T18" s="87"/>
      <c r="U18" s="184"/>
      <c r="V18" s="87"/>
      <c r="W18" s="87"/>
      <c r="X18" s="87"/>
      <c r="Y18" s="184"/>
      <c r="Z18" s="184"/>
      <c r="AA18" s="163"/>
      <c r="AB18" s="87"/>
      <c r="AC18" s="104"/>
      <c r="AD18" s="104"/>
      <c r="AE18" s="104"/>
      <c r="AF18" s="104"/>
      <c r="AG18" s="163"/>
      <c r="AH18" s="104"/>
      <c r="AI18" s="163"/>
      <c r="AJ18" s="104"/>
      <c r="AK18" s="163"/>
    </row>
    <row r="19" spans="1:38" ht="20.25" customHeight="1">
      <c r="A19" s="185" t="s">
        <v>190</v>
      </c>
      <c r="B19" s="185"/>
      <c r="C19" s="184"/>
      <c r="D19" s="87"/>
      <c r="E19" s="184"/>
      <c r="F19" s="87"/>
      <c r="G19" s="104"/>
      <c r="H19" s="87"/>
      <c r="I19" s="184"/>
      <c r="J19" s="87"/>
      <c r="K19" s="184"/>
      <c r="L19" s="87"/>
      <c r="M19" s="184"/>
      <c r="N19" s="87"/>
      <c r="O19" s="184"/>
      <c r="P19" s="87"/>
      <c r="Q19" s="178"/>
      <c r="R19" s="178"/>
      <c r="S19" s="163"/>
      <c r="T19" s="87"/>
      <c r="U19" s="184"/>
      <c r="V19" s="87"/>
      <c r="W19" s="87"/>
      <c r="X19" s="87"/>
      <c r="Y19" s="184"/>
      <c r="Z19" s="184"/>
      <c r="AA19" s="163"/>
      <c r="AB19" s="87"/>
      <c r="AC19" s="104"/>
      <c r="AD19" s="104"/>
      <c r="AE19" s="104"/>
      <c r="AF19" s="104"/>
      <c r="AG19" s="163"/>
      <c r="AH19" s="104"/>
      <c r="AI19" s="163"/>
      <c r="AJ19" s="104"/>
      <c r="AK19" s="163"/>
    </row>
    <row r="20" spans="1:38" ht="20.25" customHeight="1">
      <c r="A20" s="178" t="s">
        <v>191</v>
      </c>
      <c r="B20" s="180"/>
      <c r="C20" s="252">
        <v>0</v>
      </c>
      <c r="D20" s="153"/>
      <c r="E20" s="252">
        <v>0</v>
      </c>
      <c r="F20" s="153"/>
      <c r="G20" s="252">
        <v>0</v>
      </c>
      <c r="H20" s="216"/>
      <c r="I20" s="252">
        <v>0</v>
      </c>
      <c r="J20" s="216"/>
      <c r="K20" s="252">
        <v>0</v>
      </c>
      <c r="L20" s="216"/>
      <c r="M20" s="252">
        <v>0</v>
      </c>
      <c r="N20" s="216"/>
      <c r="O20" s="252">
        <v>-7969385</v>
      </c>
      <c r="P20" s="186"/>
      <c r="Q20" s="252">
        <v>0</v>
      </c>
      <c r="R20" s="178"/>
      <c r="S20" s="252">
        <v>0</v>
      </c>
      <c r="T20" s="152"/>
      <c r="U20" s="252">
        <v>0</v>
      </c>
      <c r="V20" s="152"/>
      <c r="W20" s="252">
        <v>0</v>
      </c>
      <c r="X20" s="152"/>
      <c r="Y20" s="252">
        <v>0</v>
      </c>
      <c r="Z20" s="187"/>
      <c r="AA20" s="252">
        <f>SUM(S20:Y20)</f>
        <v>0</v>
      </c>
      <c r="AB20" s="152"/>
      <c r="AC20" s="275">
        <f>SUM(C20:Q20)+AA20</f>
        <v>-7969385</v>
      </c>
      <c r="AD20" s="186"/>
      <c r="AE20" s="252">
        <v>0</v>
      </c>
      <c r="AF20" s="186"/>
      <c r="AG20" s="252">
        <f>SUM(AC20:AE20)</f>
        <v>-7969385</v>
      </c>
      <c r="AH20" s="186"/>
      <c r="AI20" s="252">
        <v>-5868956</v>
      </c>
      <c r="AJ20" s="186"/>
      <c r="AK20" s="252">
        <f>SUM(AG20:AI20)</f>
        <v>-13838341</v>
      </c>
    </row>
    <row r="21" spans="1:38" s="178" customFormat="1" ht="20.149999999999999" customHeight="1">
      <c r="A21" s="178" t="s">
        <v>192</v>
      </c>
      <c r="B21" s="74">
        <v>19</v>
      </c>
      <c r="C21" s="189">
        <v>0</v>
      </c>
      <c r="D21" s="190"/>
      <c r="E21" s="189">
        <v>0</v>
      </c>
      <c r="F21" s="190"/>
      <c r="G21" s="189">
        <v>0</v>
      </c>
      <c r="H21" s="190"/>
      <c r="I21" s="189">
        <v>0</v>
      </c>
      <c r="J21" s="190"/>
      <c r="K21" s="189">
        <v>0</v>
      </c>
      <c r="L21" s="190"/>
      <c r="M21" s="189">
        <v>0</v>
      </c>
      <c r="N21" s="190"/>
      <c r="O21" s="189">
        <v>0</v>
      </c>
      <c r="P21" s="190"/>
      <c r="Q21" s="189">
        <v>-1334897</v>
      </c>
      <c r="R21" s="190"/>
      <c r="S21" s="189">
        <v>0</v>
      </c>
      <c r="T21" s="190"/>
      <c r="U21" s="189">
        <v>0</v>
      </c>
      <c r="V21" s="191"/>
      <c r="W21" s="189">
        <v>0</v>
      </c>
      <c r="X21" s="191"/>
      <c r="Y21" s="189">
        <v>0</v>
      </c>
      <c r="Z21" s="190"/>
      <c r="AA21" s="189">
        <f>SUM(S21:Y21)</f>
        <v>0</v>
      </c>
      <c r="AB21" s="190"/>
      <c r="AC21" s="192">
        <f>SUM(C21:Q21)+AA21</f>
        <v>-1334897</v>
      </c>
      <c r="AD21" s="190"/>
      <c r="AE21" s="47">
        <v>0</v>
      </c>
      <c r="AF21" s="190"/>
      <c r="AG21" s="250">
        <f>SUM(AC21:AE21)</f>
        <v>-1334897</v>
      </c>
      <c r="AH21" s="190"/>
      <c r="AI21" s="47">
        <v>0</v>
      </c>
      <c r="AJ21" s="190"/>
      <c r="AK21" s="47">
        <f>SUM(AG21:AI21)</f>
        <v>-1334897</v>
      </c>
      <c r="AL21" s="190"/>
    </row>
    <row r="22" spans="1:38" s="256" customFormat="1" ht="20.25" customHeight="1">
      <c r="A22" s="185" t="s">
        <v>193</v>
      </c>
      <c r="B22" s="185"/>
      <c r="C22" s="193">
        <f>SUM(C20:C21)</f>
        <v>0</v>
      </c>
      <c r="D22" s="163"/>
      <c r="E22" s="193">
        <f>SUM(E20:E21)</f>
        <v>0</v>
      </c>
      <c r="F22" s="163"/>
      <c r="G22" s="193">
        <f>SUM(G20:G21)</f>
        <v>0</v>
      </c>
      <c r="H22" s="163"/>
      <c r="I22" s="193">
        <f>SUM(I20:I21)</f>
        <v>0</v>
      </c>
      <c r="J22" s="163"/>
      <c r="K22" s="193">
        <f>SUM(K20:K21)</f>
        <v>0</v>
      </c>
      <c r="L22" s="163"/>
      <c r="M22" s="193">
        <f>SUM(M20:M21)</f>
        <v>0</v>
      </c>
      <c r="N22" s="163"/>
      <c r="O22" s="193">
        <f>SUM(O20:O21)</f>
        <v>-7969385</v>
      </c>
      <c r="P22" s="163"/>
      <c r="Q22" s="193">
        <f>SUM(Q20:Q21)</f>
        <v>-1334897</v>
      </c>
      <c r="R22" s="104"/>
      <c r="S22" s="195">
        <f>SUM(S20:S21)</f>
        <v>0</v>
      </c>
      <c r="T22" s="163"/>
      <c r="U22" s="195">
        <f>SUM(U20:U21)</f>
        <v>0</v>
      </c>
      <c r="V22" s="194"/>
      <c r="W22" s="195">
        <f>SUM(W20:W21)</f>
        <v>0</v>
      </c>
      <c r="X22" s="194"/>
      <c r="Y22" s="195">
        <f>SUM(Y20:Y21)</f>
        <v>0</v>
      </c>
      <c r="Z22" s="163"/>
      <c r="AA22" s="195">
        <f>SUM(AA20:AA21)</f>
        <v>0</v>
      </c>
      <c r="AB22" s="163"/>
      <c r="AC22" s="195">
        <f>SUM(AC20:AC21)</f>
        <v>-9304282</v>
      </c>
      <c r="AD22" s="161"/>
      <c r="AE22" s="195">
        <f>SUM(AE20:AE21)</f>
        <v>0</v>
      </c>
      <c r="AF22" s="161"/>
      <c r="AG22" s="195">
        <f>SUM(AG20:AG21)</f>
        <v>-9304282</v>
      </c>
      <c r="AH22" s="161"/>
      <c r="AI22" s="195">
        <f>SUM(AI20:AI21)</f>
        <v>-5868956</v>
      </c>
      <c r="AJ22" s="161"/>
      <c r="AK22" s="195">
        <f>SUM(AK20:AK21)</f>
        <v>-15173238</v>
      </c>
    </row>
    <row r="23" spans="1:38" ht="20.25" customHeight="1">
      <c r="A23" s="185" t="s">
        <v>194</v>
      </c>
      <c r="B23" s="178"/>
      <c r="C23" s="196"/>
      <c r="D23" s="163"/>
      <c r="E23" s="196"/>
      <c r="F23" s="163"/>
      <c r="G23" s="196"/>
      <c r="H23" s="163"/>
      <c r="I23" s="196"/>
      <c r="J23" s="163"/>
      <c r="K23" s="196"/>
      <c r="L23" s="163"/>
      <c r="M23" s="196"/>
      <c r="N23" s="163"/>
      <c r="O23" s="196"/>
      <c r="P23" s="163"/>
      <c r="Q23" s="178"/>
      <c r="R23" s="178"/>
      <c r="S23" s="196"/>
      <c r="T23" s="163"/>
      <c r="U23" s="196"/>
      <c r="V23" s="194"/>
      <c r="W23" s="163"/>
      <c r="X23" s="194"/>
      <c r="Y23" s="196"/>
      <c r="Z23" s="196"/>
      <c r="AA23" s="196"/>
      <c r="AB23" s="163"/>
      <c r="AC23" s="196"/>
      <c r="AD23" s="161"/>
      <c r="AE23" s="73"/>
      <c r="AF23" s="161"/>
      <c r="AG23" s="196"/>
      <c r="AH23" s="161"/>
      <c r="AI23" s="196"/>
      <c r="AJ23" s="161"/>
      <c r="AK23" s="163"/>
    </row>
    <row r="24" spans="1:38" ht="20.25" customHeight="1">
      <c r="A24" s="185" t="s">
        <v>195</v>
      </c>
      <c r="B24" s="74"/>
      <c r="C24" s="196"/>
      <c r="D24" s="163"/>
      <c r="E24" s="196"/>
      <c r="F24" s="163"/>
      <c r="G24" s="196"/>
      <c r="H24" s="163"/>
      <c r="I24" s="196"/>
      <c r="J24" s="163"/>
      <c r="K24" s="196"/>
      <c r="L24" s="163"/>
      <c r="M24" s="196"/>
      <c r="N24" s="163"/>
      <c r="O24" s="196"/>
      <c r="P24" s="163"/>
      <c r="Q24" s="178"/>
      <c r="R24" s="178"/>
      <c r="S24" s="196"/>
      <c r="T24" s="163"/>
      <c r="U24" s="196"/>
      <c r="V24" s="163"/>
      <c r="W24" s="163"/>
      <c r="X24" s="163"/>
      <c r="Y24" s="196"/>
      <c r="Z24" s="196"/>
      <c r="AA24" s="196"/>
      <c r="AB24" s="163"/>
      <c r="AC24" s="196"/>
      <c r="AD24" s="161"/>
      <c r="AE24" s="161"/>
      <c r="AF24" s="161"/>
      <c r="AG24" s="196"/>
      <c r="AH24" s="161"/>
      <c r="AI24" s="196"/>
      <c r="AJ24" s="161"/>
      <c r="AK24" s="163"/>
    </row>
    <row r="25" spans="1:38" ht="20.25" customHeight="1">
      <c r="A25" s="178" t="s">
        <v>196</v>
      </c>
      <c r="B25" s="178"/>
      <c r="C25" s="46"/>
      <c r="D25" s="153"/>
      <c r="E25" s="46"/>
      <c r="F25" s="153"/>
      <c r="G25" s="46"/>
      <c r="H25" s="153"/>
      <c r="I25" s="46"/>
      <c r="J25" s="153"/>
      <c r="K25" s="46"/>
      <c r="L25" s="153"/>
      <c r="M25" s="46"/>
      <c r="N25" s="153"/>
      <c r="O25" s="46"/>
      <c r="P25" s="153"/>
      <c r="Q25" s="178"/>
      <c r="R25" s="178"/>
      <c r="S25" s="46"/>
      <c r="T25" s="153"/>
      <c r="U25" s="46"/>
      <c r="V25" s="153"/>
      <c r="W25" s="153"/>
      <c r="X25" s="153"/>
      <c r="Y25" s="46"/>
      <c r="Z25" s="46"/>
      <c r="AA25" s="46"/>
      <c r="AB25" s="153"/>
      <c r="AC25" s="46"/>
      <c r="AD25" s="186"/>
      <c r="AE25" s="186"/>
      <c r="AF25" s="186"/>
      <c r="AG25" s="46"/>
      <c r="AH25" s="186"/>
      <c r="AI25" s="46"/>
      <c r="AJ25" s="186"/>
      <c r="AK25" s="153"/>
    </row>
    <row r="26" spans="1:38" ht="20.25" customHeight="1">
      <c r="A26" s="178" t="s">
        <v>197</v>
      </c>
      <c r="B26" s="74"/>
      <c r="C26" s="219">
        <v>0</v>
      </c>
      <c r="D26" s="153"/>
      <c r="E26" s="219">
        <v>0</v>
      </c>
      <c r="F26" s="153"/>
      <c r="G26" s="219">
        <v>0</v>
      </c>
      <c r="H26" s="153"/>
      <c r="I26" s="219">
        <v>43668</v>
      </c>
      <c r="J26" s="153"/>
      <c r="K26" s="219">
        <v>0</v>
      </c>
      <c r="L26" s="153"/>
      <c r="M26" s="219">
        <v>0</v>
      </c>
      <c r="N26" s="153"/>
      <c r="O26" s="219">
        <v>0</v>
      </c>
      <c r="P26" s="153"/>
      <c r="Q26" s="219">
        <v>0</v>
      </c>
      <c r="R26" s="178"/>
      <c r="S26" s="219">
        <v>0</v>
      </c>
      <c r="T26" s="153"/>
      <c r="U26" s="219">
        <v>0</v>
      </c>
      <c r="V26" s="153"/>
      <c r="W26" s="219">
        <v>0</v>
      </c>
      <c r="X26" s="153"/>
      <c r="Y26" s="219">
        <v>0</v>
      </c>
      <c r="Z26" s="216"/>
      <c r="AA26" s="252">
        <f t="shared" ref="AA26:AA29" si="0">SUM(S26:Y26)</f>
        <v>0</v>
      </c>
      <c r="AB26" s="153"/>
      <c r="AC26" s="188">
        <f>SUM(C26:Q26)+AA26</f>
        <v>43668</v>
      </c>
      <c r="AD26" s="186"/>
      <c r="AE26" s="219">
        <v>0</v>
      </c>
      <c r="AF26" s="186"/>
      <c r="AG26" s="219">
        <f>SUM(AC26:AE26)</f>
        <v>43668</v>
      </c>
      <c r="AH26" s="186"/>
      <c r="AI26" s="219">
        <v>-47549</v>
      </c>
      <c r="AJ26" s="186"/>
      <c r="AK26" s="219">
        <f>SUM(AG26:AI26)</f>
        <v>-3881</v>
      </c>
    </row>
    <row r="27" spans="1:38" ht="20.25" customHeight="1">
      <c r="A27" s="178" t="s">
        <v>198</v>
      </c>
      <c r="B27" s="180"/>
      <c r="C27" s="219">
        <v>0</v>
      </c>
      <c r="D27" s="153"/>
      <c r="E27" s="219">
        <v>0</v>
      </c>
      <c r="F27" s="153"/>
      <c r="G27" s="222">
        <v>112851</v>
      </c>
      <c r="H27" s="153"/>
      <c r="I27" s="219">
        <v>605332</v>
      </c>
      <c r="J27" s="153"/>
      <c r="K27" s="219">
        <v>-4758</v>
      </c>
      <c r="L27" s="153"/>
      <c r="M27" s="219">
        <v>0</v>
      </c>
      <c r="N27" s="153"/>
      <c r="O27" s="219">
        <v>0</v>
      </c>
      <c r="P27" s="153"/>
      <c r="Q27" s="219">
        <v>0</v>
      </c>
      <c r="R27" s="178"/>
      <c r="S27" s="219">
        <v>0</v>
      </c>
      <c r="T27" s="153"/>
      <c r="U27" s="219">
        <v>0</v>
      </c>
      <c r="V27" s="153"/>
      <c r="W27" s="219">
        <v>0</v>
      </c>
      <c r="X27" s="153"/>
      <c r="Y27" s="219">
        <v>0</v>
      </c>
      <c r="Z27" s="216"/>
      <c r="AA27" s="252">
        <f t="shared" si="0"/>
        <v>0</v>
      </c>
      <c r="AB27" s="153"/>
      <c r="AC27" s="188">
        <f>SUM(C27:Q27)+AA27</f>
        <v>713425</v>
      </c>
      <c r="AD27" s="186"/>
      <c r="AE27" s="219">
        <v>0</v>
      </c>
      <c r="AF27" s="186"/>
      <c r="AG27" s="219">
        <f t="shared" ref="AG27:AG28" si="1">SUM(AC27:AE27)</f>
        <v>713425</v>
      </c>
      <c r="AH27" s="186"/>
      <c r="AI27" s="219">
        <v>0</v>
      </c>
      <c r="AJ27" s="186"/>
      <c r="AK27" s="219">
        <f>SUM(AG27:AI27)</f>
        <v>713425</v>
      </c>
    </row>
    <row r="28" spans="1:38" ht="20.25" customHeight="1">
      <c r="A28" s="178" t="s">
        <v>199</v>
      </c>
      <c r="B28" s="180"/>
      <c r="C28" s="219">
        <v>0</v>
      </c>
      <c r="D28" s="153"/>
      <c r="E28" s="219">
        <v>0</v>
      </c>
      <c r="F28" s="153"/>
      <c r="G28" s="219">
        <v>0</v>
      </c>
      <c r="H28" s="153"/>
      <c r="I28" s="219">
        <v>0</v>
      </c>
      <c r="J28" s="153"/>
      <c r="K28" s="219">
        <v>0</v>
      </c>
      <c r="L28" s="153"/>
      <c r="M28" s="219">
        <v>0</v>
      </c>
      <c r="N28" s="153"/>
      <c r="O28" s="219">
        <v>0</v>
      </c>
      <c r="P28" s="153"/>
      <c r="Q28" s="219">
        <v>0</v>
      </c>
      <c r="R28" s="178"/>
      <c r="S28" s="219">
        <v>0</v>
      </c>
      <c r="T28" s="153"/>
      <c r="U28" s="219">
        <v>0</v>
      </c>
      <c r="V28" s="153"/>
      <c r="W28" s="219">
        <v>0</v>
      </c>
      <c r="X28" s="153"/>
      <c r="Y28" s="219">
        <v>0</v>
      </c>
      <c r="Z28" s="216"/>
      <c r="AA28" s="252">
        <f t="shared" si="0"/>
        <v>0</v>
      </c>
      <c r="AB28" s="153"/>
      <c r="AC28" s="219">
        <f>SUM(C28:Q28)+AA28</f>
        <v>0</v>
      </c>
      <c r="AD28" s="186"/>
      <c r="AE28" s="219">
        <v>0</v>
      </c>
      <c r="AF28" s="186"/>
      <c r="AG28" s="219">
        <f t="shared" si="1"/>
        <v>0</v>
      </c>
      <c r="AH28" s="186"/>
      <c r="AI28" s="219">
        <v>229776</v>
      </c>
      <c r="AJ28" s="186"/>
      <c r="AK28" s="219">
        <f>SUM(AG28:AI28)</f>
        <v>229776</v>
      </c>
    </row>
    <row r="29" spans="1:38" s="178" customFormat="1" ht="20.25" customHeight="1">
      <c r="A29" s="178" t="s">
        <v>294</v>
      </c>
      <c r="B29" s="74"/>
      <c r="C29" s="190">
        <v>0</v>
      </c>
      <c r="D29" s="190"/>
      <c r="E29" s="190">
        <v>0</v>
      </c>
      <c r="F29" s="190"/>
      <c r="G29" s="190">
        <v>0</v>
      </c>
      <c r="H29" s="190"/>
      <c r="I29" s="190">
        <v>0</v>
      </c>
      <c r="J29" s="190"/>
      <c r="K29" s="190">
        <v>0</v>
      </c>
      <c r="L29" s="190"/>
      <c r="M29" s="190">
        <v>0</v>
      </c>
      <c r="N29" s="190"/>
      <c r="O29" s="190">
        <v>0</v>
      </c>
      <c r="P29" s="190"/>
      <c r="Q29" s="190">
        <v>0</v>
      </c>
      <c r="R29" s="190"/>
      <c r="S29" s="190">
        <v>0</v>
      </c>
      <c r="T29" s="190"/>
      <c r="U29" s="190">
        <v>0</v>
      </c>
      <c r="V29" s="190"/>
      <c r="W29" s="190">
        <v>0</v>
      </c>
      <c r="X29" s="190"/>
      <c r="Y29" s="190">
        <v>0</v>
      </c>
      <c r="Z29" s="190"/>
      <c r="AA29" s="252">
        <f t="shared" si="0"/>
        <v>0</v>
      </c>
      <c r="AB29" s="190"/>
      <c r="AC29" s="219">
        <f>SUM(C29:Q29)+AA29</f>
        <v>0</v>
      </c>
      <c r="AD29" s="190"/>
      <c r="AE29" s="219">
        <v>0</v>
      </c>
      <c r="AF29" s="190"/>
      <c r="AG29" s="190">
        <v>0</v>
      </c>
      <c r="AH29" s="190"/>
      <c r="AI29" s="258">
        <v>-9</v>
      </c>
      <c r="AJ29" s="190"/>
      <c r="AK29" s="258">
        <f>SUM(AG29:AI29)</f>
        <v>-9</v>
      </c>
      <c r="AL29" s="190"/>
    </row>
    <row r="30" spans="1:38" s="178" customFormat="1" ht="20.25" customHeight="1">
      <c r="A30" s="178" t="s">
        <v>200</v>
      </c>
      <c r="B30" s="74"/>
      <c r="AL30" s="190"/>
    </row>
    <row r="31" spans="1:38" s="178" customFormat="1" ht="20.149999999999999" customHeight="1">
      <c r="A31" s="178" t="s">
        <v>201</v>
      </c>
      <c r="B31" s="74"/>
      <c r="C31" s="189">
        <v>0</v>
      </c>
      <c r="D31" s="190"/>
      <c r="E31" s="189">
        <v>0</v>
      </c>
      <c r="F31" s="190"/>
      <c r="G31" s="189">
        <v>0</v>
      </c>
      <c r="H31" s="190"/>
      <c r="I31" s="189">
        <v>0</v>
      </c>
      <c r="J31" s="190"/>
      <c r="K31" s="189">
        <v>0</v>
      </c>
      <c r="L31" s="190"/>
      <c r="M31" s="189">
        <v>0</v>
      </c>
      <c r="N31" s="190"/>
      <c r="O31" s="189">
        <v>0</v>
      </c>
      <c r="P31" s="190"/>
      <c r="Q31" s="189">
        <v>0</v>
      </c>
      <c r="R31" s="190"/>
      <c r="S31" s="189">
        <v>0</v>
      </c>
      <c r="T31" s="190"/>
      <c r="U31" s="189">
        <v>0</v>
      </c>
      <c r="V31" s="190"/>
      <c r="W31" s="189">
        <v>0</v>
      </c>
      <c r="X31" s="190"/>
      <c r="Y31" s="189">
        <v>0</v>
      </c>
      <c r="Z31" s="190"/>
      <c r="AA31" s="189">
        <f>SUM(S31:Y31)</f>
        <v>0</v>
      </c>
      <c r="AB31" s="190"/>
      <c r="AC31" s="189">
        <f>SUM(C31:Q31)+AA31</f>
        <v>0</v>
      </c>
      <c r="AD31" s="190"/>
      <c r="AE31" s="189">
        <v>0</v>
      </c>
      <c r="AF31" s="190"/>
      <c r="AG31" s="189">
        <f>SUM(AC31:AE31)</f>
        <v>0</v>
      </c>
      <c r="AH31" s="190"/>
      <c r="AI31" s="250">
        <v>602296</v>
      </c>
      <c r="AJ31" s="190"/>
      <c r="AK31" s="189">
        <f>SUM(AG31:AI31)</f>
        <v>602296</v>
      </c>
      <c r="AL31" s="190"/>
    </row>
    <row r="32" spans="1:38" ht="20.25" customHeight="1">
      <c r="A32" s="185" t="s">
        <v>202</v>
      </c>
      <c r="B32" s="104"/>
      <c r="C32" s="196"/>
      <c r="D32" s="163"/>
      <c r="E32" s="196"/>
      <c r="F32" s="163"/>
      <c r="G32" s="196"/>
      <c r="H32" s="163"/>
      <c r="I32" s="196"/>
      <c r="J32" s="163"/>
      <c r="K32" s="196"/>
      <c r="L32" s="163"/>
      <c r="M32" s="196"/>
      <c r="N32" s="163"/>
      <c r="O32" s="196"/>
      <c r="P32" s="163"/>
      <c r="Q32" s="178"/>
      <c r="R32" s="178"/>
      <c r="S32" s="196"/>
      <c r="T32" s="163"/>
      <c r="U32" s="196"/>
      <c r="V32" s="163"/>
      <c r="W32" s="163"/>
      <c r="X32" s="163"/>
      <c r="Y32" s="196"/>
      <c r="Z32" s="196"/>
      <c r="AA32" s="196"/>
      <c r="AB32" s="163"/>
      <c r="AC32" s="196"/>
      <c r="AD32" s="161"/>
      <c r="AE32" s="196"/>
      <c r="AF32" s="161"/>
      <c r="AG32" s="196"/>
      <c r="AH32" s="161"/>
      <c r="AI32" s="196"/>
      <c r="AJ32" s="161"/>
      <c r="AK32" s="163"/>
    </row>
    <row r="33" spans="1:37" s="256" customFormat="1" ht="20.25" customHeight="1">
      <c r="A33" s="185" t="s">
        <v>195</v>
      </c>
      <c r="B33" s="104"/>
      <c r="C33" s="193">
        <f>SUM(C26:C31)</f>
        <v>0</v>
      </c>
      <c r="D33" s="163"/>
      <c r="E33" s="193">
        <f>SUM(E26:E31)</f>
        <v>0</v>
      </c>
      <c r="F33" s="163"/>
      <c r="G33" s="193">
        <f>SUM(G26:G31)</f>
        <v>112851</v>
      </c>
      <c r="H33" s="163"/>
      <c r="I33" s="193">
        <f>SUM(I26:I31)</f>
        <v>649000</v>
      </c>
      <c r="J33" s="163"/>
      <c r="K33" s="193">
        <f>SUM(K26:K31)</f>
        <v>-4758</v>
      </c>
      <c r="L33" s="163"/>
      <c r="M33" s="193">
        <f>SUM(M26:M31)</f>
        <v>0</v>
      </c>
      <c r="N33" s="163"/>
      <c r="O33" s="193">
        <f>SUM(O26:O31)</f>
        <v>0</v>
      </c>
      <c r="P33" s="163"/>
      <c r="Q33" s="193">
        <f>SUM(Q26:Q31)</f>
        <v>0</v>
      </c>
      <c r="R33" s="104"/>
      <c r="S33" s="193">
        <f>SUM(S26:S31)</f>
        <v>0</v>
      </c>
      <c r="T33" s="163"/>
      <c r="U33" s="193">
        <f>SUM(U26:U31)</f>
        <v>0</v>
      </c>
      <c r="V33" s="163"/>
      <c r="W33" s="193">
        <f>SUM(W26:W31)</f>
        <v>0</v>
      </c>
      <c r="X33" s="163"/>
      <c r="Y33" s="193">
        <f>SUM(Y26:Y31)</f>
        <v>0</v>
      </c>
      <c r="Z33" s="196"/>
      <c r="AA33" s="193">
        <f>SUM(AA26:AA31)</f>
        <v>0</v>
      </c>
      <c r="AB33" s="163"/>
      <c r="AC33" s="193">
        <f>SUM(AC26:AC31)</f>
        <v>757093</v>
      </c>
      <c r="AD33" s="161"/>
      <c r="AE33" s="193">
        <f>SUM(AE26:AE31)</f>
        <v>0</v>
      </c>
      <c r="AF33" s="161"/>
      <c r="AG33" s="193">
        <f>SUM(AG26:AG31)</f>
        <v>757093</v>
      </c>
      <c r="AH33" s="161"/>
      <c r="AI33" s="193">
        <f>SUM(AI26:AI31)</f>
        <v>784514</v>
      </c>
      <c r="AJ33" s="161"/>
      <c r="AK33" s="193">
        <f>SUM(AK26:AK31)</f>
        <v>1541607</v>
      </c>
    </row>
    <row r="34" spans="1:37" ht="20.25" customHeight="1">
      <c r="A34" s="104" t="s">
        <v>203</v>
      </c>
      <c r="B34" s="104"/>
      <c r="C34" s="73"/>
      <c r="D34" s="87"/>
      <c r="E34" s="73"/>
      <c r="F34" s="87"/>
      <c r="G34" s="73"/>
      <c r="H34" s="87"/>
      <c r="I34" s="73"/>
      <c r="J34" s="87"/>
      <c r="K34" s="73"/>
      <c r="L34" s="87"/>
      <c r="M34" s="73"/>
      <c r="N34" s="87"/>
      <c r="O34" s="73"/>
      <c r="P34" s="161"/>
      <c r="Q34" s="73"/>
      <c r="R34" s="178"/>
      <c r="S34" s="73"/>
      <c r="T34" s="87"/>
      <c r="U34" s="73"/>
      <c r="V34" s="87"/>
      <c r="W34" s="87"/>
      <c r="X34" s="87"/>
      <c r="Y34" s="73"/>
      <c r="Z34" s="73"/>
      <c r="AA34" s="73"/>
      <c r="AB34" s="87"/>
      <c r="AC34" s="73"/>
      <c r="AD34" s="161"/>
      <c r="AE34" s="73"/>
      <c r="AF34" s="161"/>
      <c r="AG34" s="73"/>
      <c r="AH34" s="161"/>
      <c r="AI34" s="73"/>
      <c r="AJ34" s="161"/>
      <c r="AK34" s="153"/>
    </row>
    <row r="35" spans="1:37" s="256" customFormat="1" ht="20.25" customHeight="1">
      <c r="A35" s="104" t="s">
        <v>204</v>
      </c>
      <c r="B35" s="104"/>
      <c r="C35" s="195">
        <f>SUM(C33,C22)</f>
        <v>0</v>
      </c>
      <c r="D35" s="87"/>
      <c r="E35" s="195">
        <f>SUM(E33,E22)</f>
        <v>0</v>
      </c>
      <c r="F35" s="87"/>
      <c r="G35" s="195">
        <f>SUM(G33,G22)</f>
        <v>112851</v>
      </c>
      <c r="H35" s="87"/>
      <c r="I35" s="195">
        <f>SUM(I33,I22)</f>
        <v>649000</v>
      </c>
      <c r="J35" s="87"/>
      <c r="K35" s="195">
        <f>SUM(K33,K22)</f>
        <v>-4758</v>
      </c>
      <c r="L35" s="87"/>
      <c r="M35" s="195">
        <f>SUM(M33,M22)</f>
        <v>0</v>
      </c>
      <c r="N35" s="87"/>
      <c r="O35" s="195">
        <f>SUM(O33,O22)</f>
        <v>-7969385</v>
      </c>
      <c r="P35" s="161"/>
      <c r="Q35" s="195">
        <f>SUM(Q33,Q22)</f>
        <v>-1334897</v>
      </c>
      <c r="R35" s="104"/>
      <c r="S35" s="195">
        <f>SUM(S33,S22)</f>
        <v>0</v>
      </c>
      <c r="T35" s="87"/>
      <c r="U35" s="195">
        <f>SUM(U33,U22)</f>
        <v>0</v>
      </c>
      <c r="V35" s="87"/>
      <c r="W35" s="195">
        <f>SUM(W33+W22)</f>
        <v>0</v>
      </c>
      <c r="X35" s="87"/>
      <c r="Y35" s="195">
        <f>SUM(Y33+Y22)</f>
        <v>0</v>
      </c>
      <c r="Z35" s="197"/>
      <c r="AA35" s="195">
        <f>SUM(AA33+AA22)</f>
        <v>0</v>
      </c>
      <c r="AB35" s="87"/>
      <c r="AC35" s="195">
        <f>SUM(AC33+AC22)</f>
        <v>-8547189</v>
      </c>
      <c r="AD35" s="161"/>
      <c r="AE35" s="195">
        <f>SUM(AE33+AE22)</f>
        <v>0</v>
      </c>
      <c r="AF35" s="161"/>
      <c r="AG35" s="195">
        <f>SUM(AG33+AG22)</f>
        <v>-8547189</v>
      </c>
      <c r="AH35" s="161"/>
      <c r="AI35" s="195">
        <f>SUM(AI33+AI22)</f>
        <v>-5084442</v>
      </c>
      <c r="AJ35" s="161"/>
      <c r="AK35" s="195">
        <f>SUM(AK33+AK22)</f>
        <v>-13631631</v>
      </c>
    </row>
    <row r="36" spans="1:37" ht="20.25" customHeight="1">
      <c r="A36" s="104" t="s">
        <v>205</v>
      </c>
      <c r="B36" s="178"/>
      <c r="C36" s="73"/>
      <c r="D36" s="87"/>
      <c r="E36" s="73"/>
      <c r="F36" s="87"/>
      <c r="G36" s="73"/>
      <c r="H36" s="87"/>
      <c r="I36" s="73"/>
      <c r="J36" s="87"/>
      <c r="K36" s="73"/>
      <c r="L36" s="87"/>
      <c r="M36" s="73"/>
      <c r="N36" s="87"/>
      <c r="O36" s="73"/>
      <c r="P36" s="161"/>
      <c r="Q36" s="178"/>
      <c r="R36" s="178"/>
      <c r="S36" s="73"/>
      <c r="T36" s="87"/>
      <c r="U36" s="73"/>
      <c r="V36" s="87"/>
      <c r="W36" s="87"/>
      <c r="X36" s="87"/>
      <c r="Y36" s="73"/>
      <c r="Z36" s="73"/>
      <c r="AA36" s="73"/>
      <c r="AB36" s="87"/>
      <c r="AC36" s="73"/>
      <c r="AD36" s="161"/>
      <c r="AE36" s="73"/>
      <c r="AF36" s="161"/>
      <c r="AG36" s="73"/>
      <c r="AH36" s="161"/>
      <c r="AI36" s="73"/>
      <c r="AJ36" s="161"/>
      <c r="AK36" s="153"/>
    </row>
    <row r="37" spans="1:37" ht="20.25" customHeight="1">
      <c r="A37" s="178" t="s">
        <v>206</v>
      </c>
      <c r="B37" s="178"/>
      <c r="C37" s="219">
        <v>0</v>
      </c>
      <c r="D37" s="153"/>
      <c r="E37" s="219">
        <v>0</v>
      </c>
      <c r="F37" s="153"/>
      <c r="G37" s="219">
        <v>0</v>
      </c>
      <c r="H37" s="153"/>
      <c r="I37" s="219">
        <v>0</v>
      </c>
      <c r="J37" s="153"/>
      <c r="K37" s="219">
        <v>0</v>
      </c>
      <c r="L37" s="153"/>
      <c r="M37" s="219">
        <v>0</v>
      </c>
      <c r="N37" s="153"/>
      <c r="O37" s="219">
        <v>13028259</v>
      </c>
      <c r="P37" s="153"/>
      <c r="Q37" s="219">
        <v>0</v>
      </c>
      <c r="R37" s="178"/>
      <c r="S37" s="219">
        <v>0</v>
      </c>
      <c r="T37" s="153"/>
      <c r="U37" s="219">
        <v>0</v>
      </c>
      <c r="V37" s="153"/>
      <c r="W37" s="219">
        <v>0</v>
      </c>
      <c r="X37" s="153"/>
      <c r="Y37" s="219">
        <v>0</v>
      </c>
      <c r="Z37" s="216"/>
      <c r="AA37" s="219">
        <f>SUM(S37:Y37)</f>
        <v>0</v>
      </c>
      <c r="AB37" s="153"/>
      <c r="AC37" s="188">
        <f>SUM(C37:Q37)+AA37</f>
        <v>13028259</v>
      </c>
      <c r="AD37" s="186"/>
      <c r="AE37" s="219">
        <v>0</v>
      </c>
      <c r="AF37" s="186"/>
      <c r="AG37" s="219">
        <f>SUM(AC37:AE37)</f>
        <v>13028259</v>
      </c>
      <c r="AH37" s="186"/>
      <c r="AI37" s="219">
        <v>1050499</v>
      </c>
      <c r="AJ37" s="186"/>
      <c r="AK37" s="219">
        <f>SUM(AG37:AI37)</f>
        <v>14078758</v>
      </c>
    </row>
    <row r="38" spans="1:37" ht="20.25" customHeight="1">
      <c r="A38" s="178" t="s">
        <v>207</v>
      </c>
      <c r="B38" s="178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78"/>
      <c r="S38" s="186"/>
      <c r="T38" s="186"/>
      <c r="U38" s="186"/>
      <c r="V38" s="186"/>
      <c r="W38" s="186"/>
      <c r="X38" s="186"/>
      <c r="Y38" s="186"/>
      <c r="Z38" s="186"/>
      <c r="AA38" s="198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</row>
    <row r="39" spans="1:37" ht="20.25" customHeight="1">
      <c r="A39" s="178" t="s">
        <v>296</v>
      </c>
      <c r="B39" s="74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78"/>
      <c r="S39" s="186"/>
      <c r="T39" s="186"/>
      <c r="U39" s="186"/>
      <c r="V39" s="186"/>
      <c r="W39" s="186"/>
      <c r="X39" s="186"/>
      <c r="Y39" s="186"/>
      <c r="Z39" s="186"/>
      <c r="AA39" s="198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</row>
    <row r="40" spans="1:37" ht="20.25" customHeight="1">
      <c r="A40" s="178" t="s">
        <v>208</v>
      </c>
      <c r="B40" s="74">
        <v>21</v>
      </c>
      <c r="C40" s="219">
        <v>0</v>
      </c>
      <c r="D40" s="153"/>
      <c r="E40" s="219">
        <v>0</v>
      </c>
      <c r="F40" s="153"/>
      <c r="G40" s="219">
        <v>0</v>
      </c>
      <c r="H40" s="153"/>
      <c r="I40" s="219">
        <v>0</v>
      </c>
      <c r="J40" s="153"/>
      <c r="K40" s="219">
        <v>0</v>
      </c>
      <c r="L40" s="153"/>
      <c r="M40" s="219">
        <v>0</v>
      </c>
      <c r="N40" s="153"/>
      <c r="O40" s="219">
        <v>997489</v>
      </c>
      <c r="P40" s="153"/>
      <c r="Q40" s="219">
        <v>0</v>
      </c>
      <c r="R40" s="178"/>
      <c r="S40" s="219">
        <v>0</v>
      </c>
      <c r="T40" s="186"/>
      <c r="U40" s="219">
        <v>0</v>
      </c>
      <c r="V40" s="186"/>
      <c r="W40" s="219">
        <v>0</v>
      </c>
      <c r="X40" s="186"/>
      <c r="Y40" s="219">
        <v>0</v>
      </c>
      <c r="Z40" s="186"/>
      <c r="AA40" s="219">
        <f>SUM(S40:Y40)</f>
        <v>0</v>
      </c>
      <c r="AB40" s="186"/>
      <c r="AC40" s="188">
        <f>SUM(C40:Q40)+AA40</f>
        <v>997489</v>
      </c>
      <c r="AD40" s="186"/>
      <c r="AE40" s="219">
        <v>0</v>
      </c>
      <c r="AF40" s="186"/>
      <c r="AG40" s="219">
        <f>SUM(AC40:AE40)</f>
        <v>997489</v>
      </c>
      <c r="AH40" s="186"/>
      <c r="AI40" s="219">
        <v>10578</v>
      </c>
      <c r="AJ40" s="186"/>
      <c r="AK40" s="219">
        <f>SUM(AG40:AI40)</f>
        <v>1008067</v>
      </c>
    </row>
    <row r="41" spans="1:37" ht="20.25" customHeight="1">
      <c r="A41" s="178" t="s">
        <v>209</v>
      </c>
      <c r="B41" s="178"/>
      <c r="C41" s="47">
        <v>0</v>
      </c>
      <c r="D41" s="153"/>
      <c r="E41" s="47">
        <v>0</v>
      </c>
      <c r="F41" s="153"/>
      <c r="G41" s="47">
        <v>0</v>
      </c>
      <c r="H41" s="153"/>
      <c r="I41" s="47">
        <v>0</v>
      </c>
      <c r="J41" s="153"/>
      <c r="K41" s="47">
        <v>0</v>
      </c>
      <c r="L41" s="153"/>
      <c r="M41" s="47">
        <v>0</v>
      </c>
      <c r="N41" s="153"/>
      <c r="O41" s="47">
        <v>0</v>
      </c>
      <c r="P41" s="153"/>
      <c r="Q41" s="47">
        <v>0</v>
      </c>
      <c r="R41" s="178"/>
      <c r="S41" s="47">
        <v>35005</v>
      </c>
      <c r="T41" s="153"/>
      <c r="U41" s="47">
        <v>1208530</v>
      </c>
      <c r="V41" s="153"/>
      <c r="W41" s="47">
        <v>297084</v>
      </c>
      <c r="X41" s="153"/>
      <c r="Y41" s="47">
        <v>16861864</v>
      </c>
      <c r="Z41" s="153"/>
      <c r="AA41" s="47">
        <f>SUM(S41:Y41)</f>
        <v>18402483</v>
      </c>
      <c r="AB41" s="153"/>
      <c r="AC41" s="192">
        <f>SUM(C41:Q41)+AA41</f>
        <v>18402483</v>
      </c>
      <c r="AD41" s="186"/>
      <c r="AE41" s="47">
        <v>0</v>
      </c>
      <c r="AF41" s="186"/>
      <c r="AG41" s="47">
        <f>SUM(AC41:AE41)</f>
        <v>18402483</v>
      </c>
      <c r="AH41" s="186"/>
      <c r="AI41" s="47">
        <v>5851448</v>
      </c>
      <c r="AJ41" s="186"/>
      <c r="AK41" s="47">
        <f>SUM(AG41:AI41)</f>
        <v>24253931</v>
      </c>
    </row>
    <row r="42" spans="1:37" s="256" customFormat="1" ht="20.25" customHeight="1">
      <c r="A42" s="104" t="s">
        <v>132</v>
      </c>
      <c r="B42" s="104"/>
      <c r="C42" s="199">
        <f>SUM(C37:C41)</f>
        <v>0</v>
      </c>
      <c r="D42" s="163"/>
      <c r="E42" s="199">
        <f>SUM(E37:E41)</f>
        <v>0</v>
      </c>
      <c r="F42" s="163"/>
      <c r="G42" s="199">
        <f>SUM(G37:G41)</f>
        <v>0</v>
      </c>
      <c r="H42" s="163"/>
      <c r="I42" s="199">
        <f>SUM(I37:I41)</f>
        <v>0</v>
      </c>
      <c r="J42" s="163"/>
      <c r="K42" s="199">
        <f>SUM(K37:K41)</f>
        <v>0</v>
      </c>
      <c r="L42" s="163"/>
      <c r="M42" s="195">
        <f>SUM(M37:M41)</f>
        <v>0</v>
      </c>
      <c r="N42" s="163"/>
      <c r="O42" s="199">
        <f>SUM(O37:O41)</f>
        <v>14025748</v>
      </c>
      <c r="P42" s="163"/>
      <c r="Q42" s="199">
        <f>SUM(Q37:Q41)</f>
        <v>0</v>
      </c>
      <c r="R42" s="104"/>
      <c r="S42" s="199">
        <f>SUM(S37:S41)</f>
        <v>35005</v>
      </c>
      <c r="T42" s="163"/>
      <c r="U42" s="199">
        <f>SUM(U37:U41)</f>
        <v>1208530</v>
      </c>
      <c r="V42" s="163"/>
      <c r="W42" s="199">
        <f>SUM(W37:W41)</f>
        <v>297084</v>
      </c>
      <c r="X42" s="163"/>
      <c r="Y42" s="199">
        <f>SUM(Y37:Y41)</f>
        <v>16861864</v>
      </c>
      <c r="Z42" s="196"/>
      <c r="AA42" s="199">
        <f>SUM(AA37:AA41)</f>
        <v>18402483</v>
      </c>
      <c r="AB42" s="163"/>
      <c r="AC42" s="199">
        <f>SUM(C42:Q42)+AA42</f>
        <v>32428231</v>
      </c>
      <c r="AD42" s="161"/>
      <c r="AE42" s="199">
        <f>SUM(AE37:AE41)</f>
        <v>0</v>
      </c>
      <c r="AF42" s="161"/>
      <c r="AG42" s="199">
        <f>SUM(AG37:AG41)</f>
        <v>32428231</v>
      </c>
      <c r="AH42" s="161"/>
      <c r="AI42" s="199">
        <f>SUM(AI37:AI41)</f>
        <v>6912525</v>
      </c>
      <c r="AJ42" s="161"/>
      <c r="AK42" s="199">
        <f>SUM(AK37:AK41)</f>
        <v>39340756</v>
      </c>
    </row>
    <row r="43" spans="1:37" ht="20.25" customHeight="1">
      <c r="A43" s="178" t="s">
        <v>309</v>
      </c>
      <c r="B43" s="178"/>
      <c r="C43" s="259"/>
      <c r="D43" s="153"/>
      <c r="E43" s="259"/>
      <c r="F43" s="153"/>
      <c r="G43" s="259"/>
      <c r="H43" s="153"/>
      <c r="I43" s="259"/>
      <c r="J43" s="153"/>
      <c r="K43" s="259"/>
      <c r="L43" s="153"/>
      <c r="M43" s="260"/>
      <c r="N43" s="153"/>
      <c r="O43" s="259"/>
      <c r="P43" s="153"/>
      <c r="Q43" s="259"/>
      <c r="R43" s="178"/>
      <c r="S43" s="259"/>
      <c r="T43" s="153"/>
      <c r="U43" s="259"/>
      <c r="V43" s="153"/>
      <c r="W43" s="259"/>
      <c r="X43" s="153"/>
      <c r="Y43" s="259"/>
      <c r="Z43" s="216"/>
      <c r="AA43" s="259"/>
      <c r="AB43" s="153"/>
      <c r="AC43" s="259"/>
      <c r="AD43" s="186"/>
      <c r="AE43" s="259"/>
      <c r="AF43" s="186"/>
      <c r="AG43" s="259"/>
      <c r="AH43" s="186"/>
      <c r="AI43" s="259"/>
      <c r="AJ43" s="186"/>
      <c r="AK43" s="259"/>
    </row>
    <row r="44" spans="1:37" ht="20.25" customHeight="1">
      <c r="A44" s="178" t="s">
        <v>320</v>
      </c>
      <c r="B44" s="74">
        <v>23</v>
      </c>
      <c r="C44" s="219">
        <v>0</v>
      </c>
      <c r="D44" s="153"/>
      <c r="E44" s="219">
        <v>0</v>
      </c>
      <c r="F44" s="153"/>
      <c r="G44" s="219">
        <v>0</v>
      </c>
      <c r="H44" s="153"/>
      <c r="I44" s="219">
        <v>0</v>
      </c>
      <c r="J44" s="153"/>
      <c r="K44" s="219">
        <v>0</v>
      </c>
      <c r="L44" s="153"/>
      <c r="M44" s="219">
        <v>0</v>
      </c>
      <c r="N44" s="153"/>
      <c r="O44" s="219">
        <v>-750839</v>
      </c>
      <c r="P44" s="153"/>
      <c r="Q44" s="219">
        <v>0</v>
      </c>
      <c r="R44" s="178"/>
      <c r="S44" s="219">
        <v>0</v>
      </c>
      <c r="T44" s="186"/>
      <c r="U44" s="219">
        <v>0</v>
      </c>
      <c r="V44" s="186"/>
      <c r="W44" s="219">
        <v>0</v>
      </c>
      <c r="X44" s="186"/>
      <c r="Y44" s="219">
        <v>0</v>
      </c>
      <c r="Z44" s="186"/>
      <c r="AA44" s="222">
        <f>SUM(S44:Y44)</f>
        <v>0</v>
      </c>
      <c r="AB44" s="186"/>
      <c r="AC44" s="188">
        <f t="shared" ref="AC44:AC45" si="2">SUM(C44:Q44)+AA44</f>
        <v>-750839</v>
      </c>
      <c r="AD44" s="186"/>
      <c r="AE44" s="219">
        <v>0</v>
      </c>
      <c r="AF44" s="186"/>
      <c r="AG44" s="219">
        <f>SUM(AC44:AE44)</f>
        <v>-750839</v>
      </c>
      <c r="AH44" s="186"/>
      <c r="AI44" s="219">
        <v>0</v>
      </c>
      <c r="AJ44" s="186"/>
      <c r="AK44" s="219">
        <f>SUM(AG44:AI44)</f>
        <v>-750839</v>
      </c>
    </row>
    <row r="45" spans="1:37" s="178" customFormat="1" ht="20.25" customHeight="1">
      <c r="A45" s="178" t="s">
        <v>289</v>
      </c>
      <c r="B45" s="74"/>
      <c r="C45" s="47">
        <v>0</v>
      </c>
      <c r="D45" s="153"/>
      <c r="E45" s="47">
        <v>0</v>
      </c>
      <c r="F45" s="153"/>
      <c r="G45" s="47">
        <v>0</v>
      </c>
      <c r="H45" s="153"/>
      <c r="I45" s="47">
        <v>0</v>
      </c>
      <c r="J45" s="153"/>
      <c r="K45" s="47">
        <v>0</v>
      </c>
      <c r="L45" s="153"/>
      <c r="M45" s="47">
        <v>0</v>
      </c>
      <c r="N45" s="153"/>
      <c r="O45" s="47">
        <v>50158</v>
      </c>
      <c r="P45" s="153"/>
      <c r="Q45" s="47">
        <v>0</v>
      </c>
      <c r="S45" s="47">
        <v>-50158</v>
      </c>
      <c r="T45" s="153"/>
      <c r="U45" s="47">
        <v>0</v>
      </c>
      <c r="V45" s="153"/>
      <c r="W45" s="47">
        <v>0</v>
      </c>
      <c r="X45" s="153"/>
      <c r="Y45" s="47">
        <v>0</v>
      </c>
      <c r="Z45" s="153"/>
      <c r="AA45" s="47">
        <f>SUM(S45:Y45)</f>
        <v>-50158</v>
      </c>
      <c r="AB45" s="153"/>
      <c r="AC45" s="47">
        <f t="shared" si="2"/>
        <v>0</v>
      </c>
      <c r="AD45" s="186"/>
      <c r="AE45" s="47">
        <v>0</v>
      </c>
      <c r="AF45" s="186"/>
      <c r="AG45" s="47">
        <f>SUM(AC45:AE45)</f>
        <v>0</v>
      </c>
      <c r="AH45" s="186"/>
      <c r="AI45" s="47">
        <v>0</v>
      </c>
      <c r="AJ45" s="186"/>
      <c r="AK45" s="47">
        <f>SUM(AG45:AI45)</f>
        <v>0</v>
      </c>
    </row>
    <row r="46" spans="1:37" s="256" customFormat="1" ht="20.25" customHeight="1" thickBot="1">
      <c r="A46" s="104" t="s">
        <v>212</v>
      </c>
      <c r="B46" s="104"/>
      <c r="C46" s="202">
        <f>C42+C35+SUM(C44:C45)+C17</f>
        <v>8611242</v>
      </c>
      <c r="D46" s="87"/>
      <c r="E46" s="202">
        <f>E42+E35+SUM(E44:E45)+E17</f>
        <v>57298909</v>
      </c>
      <c r="F46" s="87"/>
      <c r="G46" s="202">
        <f>G42+G35+SUM(G44:G45)+G17</f>
        <v>3582872</v>
      </c>
      <c r="H46" s="87"/>
      <c r="I46" s="202">
        <f>I42+I35+SUM(I44:I45)+I17</f>
        <v>5458941</v>
      </c>
      <c r="J46" s="87"/>
      <c r="K46" s="202">
        <f>K42+K35+SUM(K44:K45)+K17</f>
        <v>-9917</v>
      </c>
      <c r="L46" s="87"/>
      <c r="M46" s="202">
        <f>M42+M35+SUM(M44:M45)+M17</f>
        <v>929166</v>
      </c>
      <c r="N46" s="104"/>
      <c r="O46" s="202">
        <f>O42+O35+SUM(O44:O45)+O17</f>
        <v>128763610</v>
      </c>
      <c r="P46" s="87"/>
      <c r="Q46" s="202">
        <f>Q42+Q35+SUM(Q44:Q45)+Q17</f>
        <v>-10332356</v>
      </c>
      <c r="R46" s="104"/>
      <c r="S46" s="202">
        <f>S42+S35+SUM(S44:S45)+S17</f>
        <v>23538601</v>
      </c>
      <c r="T46" s="87"/>
      <c r="U46" s="202">
        <f>U42+U35+SUM(U44:U45)+U17</f>
        <v>-227445</v>
      </c>
      <c r="V46" s="203"/>
      <c r="W46" s="202">
        <f>W42+W35+SUM(W44:W45)+W17</f>
        <v>2746664</v>
      </c>
      <c r="X46" s="203"/>
      <c r="Y46" s="202">
        <f>Y42+Y35+SUM(Y44:Y45)+Y17</f>
        <v>-18058126</v>
      </c>
      <c r="Z46" s="87"/>
      <c r="AA46" s="202">
        <f>AA42+AA35+SUM(AA44:AA45)+AA17</f>
        <v>7999694</v>
      </c>
      <c r="AB46" s="87"/>
      <c r="AC46" s="202">
        <f>AC42+AC35+SUM(AC44:AC45)+AC17</f>
        <v>202302161</v>
      </c>
      <c r="AD46" s="104"/>
      <c r="AE46" s="202">
        <f>AE42+AE35+SUM(AE44:AE45)+AE17</f>
        <v>15000000</v>
      </c>
      <c r="AF46" s="104"/>
      <c r="AG46" s="202">
        <f>AG42+AG35+SUM(AG44:AG45)+AG17</f>
        <v>217302161</v>
      </c>
      <c r="AH46" s="104"/>
      <c r="AI46" s="202">
        <f>AI42+AI35+SUM(AI44:AI45)+AI17</f>
        <v>72049528</v>
      </c>
      <c r="AJ46" s="104"/>
      <c r="AK46" s="202">
        <f>AK42+AK35+SUM(AK44:AK45)+AK17</f>
        <v>289351689</v>
      </c>
    </row>
    <row r="47" spans="1:37" ht="20.25" customHeight="1" thickTop="1">
      <c r="A47" s="104"/>
      <c r="B47" s="178"/>
      <c r="C47" s="194"/>
      <c r="D47" s="87"/>
      <c r="E47" s="194"/>
      <c r="F47" s="87"/>
      <c r="G47" s="194"/>
      <c r="H47" s="87"/>
      <c r="I47" s="194"/>
      <c r="J47" s="87"/>
      <c r="K47" s="194"/>
      <c r="L47" s="87"/>
      <c r="M47" s="194"/>
      <c r="N47" s="104"/>
      <c r="O47" s="194"/>
      <c r="P47" s="87"/>
      <c r="Q47" s="194"/>
      <c r="R47" s="178"/>
      <c r="S47" s="194"/>
      <c r="T47" s="87"/>
      <c r="U47" s="194"/>
      <c r="V47" s="203"/>
      <c r="W47" s="194"/>
      <c r="X47" s="203"/>
      <c r="Y47" s="194"/>
      <c r="Z47" s="87"/>
      <c r="AA47" s="194"/>
      <c r="AB47" s="87"/>
      <c r="AC47" s="194"/>
      <c r="AD47" s="104"/>
      <c r="AE47" s="194"/>
      <c r="AF47" s="104"/>
      <c r="AG47" s="194"/>
      <c r="AH47" s="104"/>
      <c r="AI47" s="194"/>
      <c r="AJ47" s="104"/>
      <c r="AK47" s="194"/>
    </row>
    <row r="48" spans="1:37" ht="20.25" customHeight="1">
      <c r="A48" s="104"/>
      <c r="B48" s="178"/>
      <c r="C48" s="194"/>
      <c r="D48" s="87"/>
      <c r="E48" s="194"/>
      <c r="F48" s="87"/>
      <c r="G48" s="194"/>
      <c r="H48" s="87"/>
      <c r="I48" s="194"/>
      <c r="J48" s="87"/>
      <c r="K48" s="194"/>
      <c r="L48" s="87"/>
      <c r="M48" s="194"/>
      <c r="N48" s="104"/>
      <c r="O48" s="194"/>
      <c r="P48" s="87"/>
      <c r="Q48" s="194"/>
      <c r="R48" s="178"/>
      <c r="S48" s="194"/>
      <c r="T48" s="87"/>
      <c r="U48" s="194"/>
      <c r="V48" s="203"/>
      <c r="W48" s="194"/>
      <c r="X48" s="203"/>
      <c r="Y48" s="194"/>
      <c r="Z48" s="87"/>
      <c r="AA48" s="194"/>
      <c r="AB48" s="87"/>
      <c r="AC48" s="194"/>
      <c r="AD48" s="104"/>
      <c r="AE48" s="194"/>
      <c r="AF48" s="104"/>
      <c r="AG48" s="194"/>
      <c r="AH48" s="104"/>
      <c r="AI48" s="194"/>
      <c r="AJ48" s="104"/>
      <c r="AK48" s="194"/>
    </row>
  </sheetData>
  <mergeCells count="2">
    <mergeCell ref="C5:AK5"/>
    <mergeCell ref="S6:AA6"/>
  </mergeCells>
  <pageMargins left="0.56999999999999995" right="0.56999999999999995" top="0.48" bottom="0.5" header="0.5" footer="0.5"/>
  <pageSetup paperSize="9" scale="41" firstPageNumber="14" orientation="landscape" useFirstPageNumber="1" r:id="rId1"/>
  <headerFooter>
    <oddFooter>&amp;L&amp;13  The accompanying notes are an integral part of these financial statements.&amp;12
&amp;C&amp;14&amp;P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="70" zoomScaleNormal="70" workbookViewId="0">
      <selection activeCell="A42" sqref="A42"/>
    </sheetView>
  </sheetViews>
  <sheetFormatPr defaultColWidth="8.81640625" defaultRowHeight="14"/>
  <cols>
    <col min="1" max="1" width="47.08984375" style="12" customWidth="1"/>
    <col min="2" max="2" width="5.453125" style="12" customWidth="1"/>
    <col min="3" max="3" width="13" style="12" customWidth="1"/>
    <col min="4" max="4" width="1" style="12" customWidth="1"/>
    <col min="5" max="5" width="12.81640625" style="12" customWidth="1"/>
    <col min="6" max="6" width="1" style="12" customWidth="1"/>
    <col min="7" max="7" width="11.81640625" style="12" customWidth="1"/>
    <col min="8" max="8" width="1" style="12" customWidth="1"/>
    <col min="9" max="9" width="17.1796875" style="12" customWidth="1"/>
    <col min="10" max="10" width="1" style="12" customWidth="1"/>
    <col min="11" max="11" width="14.54296875" style="12" customWidth="1"/>
    <col min="12" max="12" width="1" style="12" customWidth="1"/>
    <col min="13" max="13" width="11.08984375" style="12" bestFit="1" customWidth="1"/>
    <col min="14" max="14" width="1" style="12" customWidth="1"/>
    <col min="15" max="15" width="14" style="12" customWidth="1"/>
    <col min="16" max="16" width="1" style="12" customWidth="1"/>
    <col min="17" max="17" width="12.81640625" style="12" customWidth="1"/>
    <col min="18" max="18" width="1" style="12" customWidth="1"/>
    <col min="19" max="19" width="12.81640625" style="12" customWidth="1"/>
    <col min="20" max="20" width="1" style="12" customWidth="1"/>
    <col min="21" max="21" width="12.81640625" style="12" customWidth="1"/>
    <col min="22" max="22" width="1" style="12" customWidth="1"/>
    <col min="23" max="23" width="12.81640625" style="12" customWidth="1"/>
    <col min="24" max="24" width="1" style="12" customWidth="1"/>
    <col min="25" max="25" width="18.1796875" style="12" customWidth="1"/>
    <col min="26" max="26" width="1" style="12" customWidth="1"/>
    <col min="27" max="27" width="12.81640625" style="12" customWidth="1"/>
    <col min="28" max="28" width="1" style="12" customWidth="1"/>
    <col min="29" max="29" width="15.81640625" style="12" customWidth="1"/>
    <col min="30" max="30" width="1" style="12" customWidth="1"/>
    <col min="31" max="31" width="13" style="12" bestFit="1" customWidth="1"/>
    <col min="32" max="32" width="1" style="12" customWidth="1"/>
    <col min="33" max="33" width="12.81640625" style="12" customWidth="1"/>
    <col min="34" max="34" width="1" style="12" customWidth="1"/>
    <col min="35" max="35" width="18.1796875" style="12" customWidth="1"/>
    <col min="36" max="36" width="1" style="12" customWidth="1"/>
    <col min="37" max="37" width="12.81640625" style="12" customWidth="1"/>
    <col min="38" max="38" width="1" style="12" customWidth="1"/>
    <col min="39" max="39" width="13.54296875" style="12" customWidth="1"/>
    <col min="40" max="16384" width="8.81640625" style="12"/>
  </cols>
  <sheetData>
    <row r="1" spans="1:39" ht="17.5">
      <c r="A1" s="171" t="s">
        <v>134</v>
      </c>
      <c r="B1" s="171"/>
      <c r="C1" s="172"/>
      <c r="D1" s="172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</row>
    <row r="2" spans="1:39" ht="17.5">
      <c r="A2" s="171" t="s">
        <v>135</v>
      </c>
      <c r="B2" s="171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</row>
    <row r="3" spans="1:39" ht="15.5">
      <c r="A3" s="173" t="s">
        <v>136</v>
      </c>
      <c r="B3" s="173"/>
      <c r="C3" s="174"/>
      <c r="D3" s="174"/>
      <c r="E3" s="148"/>
      <c r="F3" s="148"/>
      <c r="G3" s="148"/>
      <c r="H3" s="148"/>
      <c r="I3" s="148"/>
      <c r="J3" s="148"/>
      <c r="K3" s="148"/>
      <c r="L3" s="148"/>
      <c r="M3" s="174"/>
      <c r="N3" s="148"/>
      <c r="O3" s="174"/>
      <c r="P3" s="174"/>
      <c r="Q3" s="148"/>
      <c r="R3" s="148"/>
      <c r="S3" s="174"/>
      <c r="T3" s="148"/>
      <c r="U3" s="174"/>
      <c r="V3" s="174"/>
      <c r="W3" s="174"/>
      <c r="X3" s="174"/>
      <c r="Y3" s="174"/>
      <c r="Z3" s="174"/>
      <c r="AA3" s="174"/>
      <c r="AB3" s="174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</row>
    <row r="4" spans="1:39" ht="15.5">
      <c r="A4" s="175"/>
      <c r="B4" s="175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76" t="s">
        <v>3</v>
      </c>
    </row>
    <row r="5" spans="1:39">
      <c r="A5" s="78"/>
      <c r="B5" s="78"/>
      <c r="C5" s="288" t="s">
        <v>137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</row>
    <row r="6" spans="1:39">
      <c r="A6" s="78"/>
      <c r="B6" s="78"/>
      <c r="C6" s="177"/>
      <c r="D6" s="177"/>
      <c r="E6" s="177"/>
      <c r="F6" s="177"/>
      <c r="G6" s="177"/>
      <c r="H6" s="177"/>
      <c r="I6" s="178"/>
      <c r="J6" s="177"/>
      <c r="K6" s="177"/>
      <c r="L6" s="177"/>
      <c r="M6" s="177"/>
      <c r="N6" s="177"/>
      <c r="O6" s="177"/>
      <c r="P6" s="177"/>
      <c r="Q6" s="178"/>
      <c r="R6" s="178"/>
      <c r="S6" s="289" t="s">
        <v>325</v>
      </c>
      <c r="T6" s="289"/>
      <c r="U6" s="289"/>
      <c r="V6" s="289"/>
      <c r="W6" s="289"/>
      <c r="X6" s="289"/>
      <c r="Y6" s="289"/>
      <c r="Z6" s="289"/>
      <c r="AA6" s="289"/>
      <c r="AB6" s="289"/>
      <c r="AC6" s="289"/>
      <c r="AD6" s="177"/>
      <c r="AE6" s="178"/>
      <c r="AF6" s="178"/>
      <c r="AG6" s="178"/>
      <c r="AH6" s="178"/>
      <c r="AI6" s="177"/>
      <c r="AJ6" s="178"/>
      <c r="AK6" s="177"/>
      <c r="AL6" s="178"/>
      <c r="AM6" s="177"/>
    </row>
    <row r="7" spans="1:39">
      <c r="A7" s="78"/>
      <c r="B7" s="78"/>
      <c r="C7" s="177"/>
      <c r="D7" s="177"/>
      <c r="E7" s="177"/>
      <c r="F7" s="177"/>
      <c r="G7" s="177"/>
      <c r="H7" s="177"/>
      <c r="I7" s="179"/>
      <c r="J7" s="177"/>
      <c r="K7" s="177"/>
      <c r="L7" s="177"/>
      <c r="M7" s="177"/>
      <c r="N7" s="177"/>
      <c r="O7" s="177"/>
      <c r="P7" s="177"/>
      <c r="Q7" s="178"/>
      <c r="R7" s="178"/>
      <c r="S7" s="179"/>
      <c r="T7" s="179"/>
      <c r="U7" s="179"/>
      <c r="V7" s="179"/>
      <c r="W7" s="179"/>
      <c r="X7" s="179"/>
      <c r="Y7" s="179" t="s">
        <v>288</v>
      </c>
      <c r="Z7" s="179"/>
      <c r="AA7" s="179"/>
      <c r="AB7" s="179"/>
      <c r="AC7" s="179"/>
      <c r="AD7" s="177"/>
      <c r="AE7" s="178"/>
      <c r="AF7" s="178"/>
      <c r="AG7" s="178"/>
      <c r="AH7" s="178"/>
      <c r="AI7" s="177"/>
      <c r="AJ7" s="178"/>
      <c r="AK7" s="177"/>
      <c r="AL7" s="178"/>
      <c r="AM7" s="177"/>
    </row>
    <row r="8" spans="1:39">
      <c r="A8" s="78"/>
      <c r="B8" s="78"/>
      <c r="C8" s="177"/>
      <c r="D8" s="177"/>
      <c r="E8" s="177"/>
      <c r="F8" s="177"/>
      <c r="G8" s="177"/>
      <c r="H8" s="177"/>
      <c r="I8" s="179" t="s">
        <v>138</v>
      </c>
      <c r="J8" s="177"/>
      <c r="K8" s="177"/>
      <c r="L8" s="177"/>
      <c r="M8" s="177"/>
      <c r="N8" s="177"/>
      <c r="O8" s="177"/>
      <c r="P8" s="177"/>
      <c r="Q8" s="178"/>
      <c r="R8" s="178"/>
      <c r="S8" s="179"/>
      <c r="T8" s="179"/>
      <c r="U8" s="179"/>
      <c r="V8" s="179"/>
      <c r="W8" s="205" t="s">
        <v>338</v>
      </c>
      <c r="X8" s="179"/>
      <c r="Y8" s="179" t="s">
        <v>139</v>
      </c>
      <c r="Z8" s="179"/>
      <c r="AA8" s="179"/>
      <c r="AB8" s="179"/>
      <c r="AC8" s="179"/>
      <c r="AD8" s="177"/>
      <c r="AE8" s="178"/>
      <c r="AF8" s="178"/>
      <c r="AG8" s="178"/>
      <c r="AH8" s="178"/>
      <c r="AI8" s="177"/>
      <c r="AJ8" s="178"/>
      <c r="AK8" s="177"/>
      <c r="AL8" s="178"/>
      <c r="AM8" s="177"/>
    </row>
    <row r="9" spans="1:39">
      <c r="A9" s="78"/>
      <c r="B9" s="78"/>
      <c r="C9" s="178"/>
      <c r="D9" s="178"/>
      <c r="E9" s="179"/>
      <c r="F9" s="179"/>
      <c r="G9" s="179"/>
      <c r="H9" s="179"/>
      <c r="I9" s="179" t="s">
        <v>140</v>
      </c>
      <c r="J9" s="179"/>
      <c r="K9" s="179"/>
      <c r="L9" s="179"/>
      <c r="M9" s="179"/>
      <c r="N9" s="179"/>
      <c r="O9" s="178"/>
      <c r="P9" s="178"/>
      <c r="Q9" s="178"/>
      <c r="R9" s="178"/>
      <c r="S9" s="179" t="s">
        <v>292</v>
      </c>
      <c r="T9" s="178"/>
      <c r="U9" s="179" t="s">
        <v>292</v>
      </c>
      <c r="V9" s="179"/>
      <c r="W9" s="205" t="s">
        <v>321</v>
      </c>
      <c r="X9" s="179"/>
      <c r="Y9" s="179" t="s">
        <v>141</v>
      </c>
      <c r="Z9" s="179"/>
      <c r="AA9" s="179" t="s">
        <v>142</v>
      </c>
      <c r="AB9" s="178"/>
      <c r="AC9" s="179" t="s">
        <v>143</v>
      </c>
      <c r="AD9" s="178"/>
      <c r="AE9" s="178"/>
      <c r="AF9" s="178"/>
      <c r="AG9" s="178"/>
      <c r="AH9" s="178"/>
      <c r="AI9" s="179" t="s">
        <v>144</v>
      </c>
      <c r="AJ9" s="178"/>
      <c r="AK9" s="179"/>
      <c r="AL9" s="178"/>
      <c r="AM9" s="178"/>
    </row>
    <row r="10" spans="1:39">
      <c r="A10" s="78"/>
      <c r="B10" s="78"/>
      <c r="C10" s="179" t="s">
        <v>145</v>
      </c>
      <c r="D10" s="179"/>
      <c r="E10" s="179" t="s">
        <v>146</v>
      </c>
      <c r="F10" s="179"/>
      <c r="G10" s="178"/>
      <c r="H10" s="179"/>
      <c r="I10" s="179" t="s">
        <v>147</v>
      </c>
      <c r="J10" s="179"/>
      <c r="K10" s="179" t="s">
        <v>385</v>
      </c>
      <c r="L10" s="179"/>
      <c r="M10" s="178"/>
      <c r="N10" s="179"/>
      <c r="O10" s="179" t="s">
        <v>149</v>
      </c>
      <c r="P10" s="178"/>
      <c r="Q10" s="178"/>
      <c r="R10" s="178"/>
      <c r="S10" s="179" t="s">
        <v>293</v>
      </c>
      <c r="T10" s="179"/>
      <c r="U10" s="179" t="s">
        <v>293</v>
      </c>
      <c r="V10" s="179"/>
      <c r="W10" s="206" t="s">
        <v>322</v>
      </c>
      <c r="X10" s="179"/>
      <c r="Y10" s="179" t="s">
        <v>150</v>
      </c>
      <c r="Z10" s="179"/>
      <c r="AA10" s="179" t="s">
        <v>151</v>
      </c>
      <c r="AB10" s="179"/>
      <c r="AC10" s="179" t="s">
        <v>152</v>
      </c>
      <c r="AD10" s="178"/>
      <c r="AE10" s="178"/>
      <c r="AF10" s="178"/>
      <c r="AG10" s="179" t="s">
        <v>153</v>
      </c>
      <c r="AH10" s="178"/>
      <c r="AI10" s="179" t="s">
        <v>154</v>
      </c>
      <c r="AJ10" s="178"/>
      <c r="AK10" s="179" t="s">
        <v>155</v>
      </c>
      <c r="AL10" s="178"/>
      <c r="AM10" s="179" t="s">
        <v>156</v>
      </c>
    </row>
    <row r="11" spans="1:39">
      <c r="A11" s="78"/>
      <c r="B11" s="78"/>
      <c r="C11" s="179" t="s">
        <v>157</v>
      </c>
      <c r="D11" s="179"/>
      <c r="E11" s="179" t="s">
        <v>158</v>
      </c>
      <c r="F11" s="179"/>
      <c r="G11" s="179" t="s">
        <v>159</v>
      </c>
      <c r="H11" s="179"/>
      <c r="I11" s="179" t="s">
        <v>160</v>
      </c>
      <c r="J11" s="179"/>
      <c r="K11" s="179" t="s">
        <v>161</v>
      </c>
      <c r="L11" s="179"/>
      <c r="M11" s="179" t="s">
        <v>162</v>
      </c>
      <c r="N11" s="179"/>
      <c r="O11" s="179" t="s">
        <v>163</v>
      </c>
      <c r="P11" s="178"/>
      <c r="Q11" s="179" t="s">
        <v>164</v>
      </c>
      <c r="R11" s="178"/>
      <c r="S11" s="179" t="s">
        <v>165</v>
      </c>
      <c r="T11" s="179"/>
      <c r="U11" s="179" t="s">
        <v>287</v>
      </c>
      <c r="V11" s="179"/>
      <c r="W11" s="206" t="s">
        <v>323</v>
      </c>
      <c r="X11" s="179"/>
      <c r="Y11" s="179" t="s">
        <v>166</v>
      </c>
      <c r="Z11" s="179"/>
      <c r="AA11" s="179" t="s">
        <v>167</v>
      </c>
      <c r="AB11" s="179"/>
      <c r="AC11" s="179" t="s">
        <v>168</v>
      </c>
      <c r="AD11" s="179"/>
      <c r="AE11" s="178"/>
      <c r="AF11" s="178"/>
      <c r="AG11" s="179" t="s">
        <v>169</v>
      </c>
      <c r="AH11" s="178"/>
      <c r="AI11" s="179" t="s">
        <v>170</v>
      </c>
      <c r="AJ11" s="178"/>
      <c r="AK11" s="179" t="s">
        <v>171</v>
      </c>
      <c r="AL11" s="178"/>
      <c r="AM11" s="179" t="s">
        <v>172</v>
      </c>
    </row>
    <row r="12" spans="1:39">
      <c r="A12" s="78"/>
      <c r="B12" s="74" t="s">
        <v>10</v>
      </c>
      <c r="C12" s="181" t="s">
        <v>173</v>
      </c>
      <c r="D12" s="179"/>
      <c r="E12" s="181" t="s">
        <v>174</v>
      </c>
      <c r="F12" s="179"/>
      <c r="G12" s="181" t="s">
        <v>175</v>
      </c>
      <c r="H12" s="179"/>
      <c r="I12" s="181" t="s">
        <v>176</v>
      </c>
      <c r="J12" s="179"/>
      <c r="K12" s="181" t="s">
        <v>177</v>
      </c>
      <c r="L12" s="179"/>
      <c r="M12" s="181" t="s">
        <v>178</v>
      </c>
      <c r="N12" s="179"/>
      <c r="O12" s="181" t="s">
        <v>179</v>
      </c>
      <c r="P12" s="178"/>
      <c r="Q12" s="181" t="s">
        <v>174</v>
      </c>
      <c r="R12" s="178"/>
      <c r="S12" s="181" t="s">
        <v>180</v>
      </c>
      <c r="T12" s="179"/>
      <c r="U12" s="181" t="s">
        <v>181</v>
      </c>
      <c r="V12" s="179"/>
      <c r="W12" s="207" t="s">
        <v>324</v>
      </c>
      <c r="X12" s="179"/>
      <c r="Y12" s="181" t="s">
        <v>182</v>
      </c>
      <c r="Z12" s="179"/>
      <c r="AA12" s="181" t="s">
        <v>183</v>
      </c>
      <c r="AB12" s="179"/>
      <c r="AC12" s="181" t="s">
        <v>184</v>
      </c>
      <c r="AD12" s="179"/>
      <c r="AE12" s="181" t="s">
        <v>85</v>
      </c>
      <c r="AF12" s="178"/>
      <c r="AG12" s="181" t="s">
        <v>185</v>
      </c>
      <c r="AH12" s="178"/>
      <c r="AI12" s="181" t="s">
        <v>186</v>
      </c>
      <c r="AJ12" s="178"/>
      <c r="AK12" s="181" t="s">
        <v>187</v>
      </c>
      <c r="AL12" s="178"/>
      <c r="AM12" s="181" t="s">
        <v>188</v>
      </c>
    </row>
    <row r="13" spans="1:39" ht="15.5">
      <c r="A13" s="78"/>
      <c r="B13" s="78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148"/>
      <c r="R13" s="148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8"/>
      <c r="AF13" s="78"/>
      <c r="AG13" s="78"/>
      <c r="AH13" s="78"/>
      <c r="AI13" s="74"/>
      <c r="AJ13" s="78"/>
      <c r="AK13" s="74"/>
      <c r="AL13" s="78"/>
      <c r="AM13" s="74"/>
    </row>
    <row r="14" spans="1:39">
      <c r="A14" s="104" t="s">
        <v>312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78"/>
      <c r="R14" s="178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62"/>
      <c r="AH14" s="104"/>
      <c r="AI14" s="104"/>
      <c r="AJ14" s="104"/>
      <c r="AK14" s="104"/>
      <c r="AL14" s="104"/>
      <c r="AM14" s="104"/>
    </row>
    <row r="15" spans="1:39">
      <c r="A15" s="24" t="s">
        <v>313</v>
      </c>
      <c r="B15" s="104"/>
      <c r="C15" s="37">
        <v>8611242</v>
      </c>
      <c r="D15" s="37"/>
      <c r="E15" s="37">
        <v>57298909</v>
      </c>
      <c r="F15" s="37"/>
      <c r="G15" s="37">
        <v>3582872</v>
      </c>
      <c r="H15" s="37"/>
      <c r="I15" s="37">
        <v>5458941</v>
      </c>
      <c r="J15" s="37"/>
      <c r="K15" s="37">
        <v>-9917</v>
      </c>
      <c r="L15" s="37"/>
      <c r="M15" s="37">
        <v>929166</v>
      </c>
      <c r="N15" s="37"/>
      <c r="O15" s="37">
        <v>128763610</v>
      </c>
      <c r="P15" s="37"/>
      <c r="Q15" s="37">
        <v>-10332356</v>
      </c>
      <c r="R15" s="11"/>
      <c r="S15" s="37">
        <v>23538601</v>
      </c>
      <c r="T15" s="37"/>
      <c r="U15" s="37">
        <v>-227445</v>
      </c>
      <c r="V15" s="37"/>
      <c r="W15" s="251">
        <v>0</v>
      </c>
      <c r="X15" s="37"/>
      <c r="Y15" s="251">
        <v>2746664</v>
      </c>
      <c r="Z15" s="37"/>
      <c r="AA15" s="37">
        <v>-18058126</v>
      </c>
      <c r="AB15" s="37"/>
      <c r="AC15" s="37">
        <f>SUM(S15:AA15)</f>
        <v>7999694</v>
      </c>
      <c r="AD15" s="37"/>
      <c r="AE15" s="37">
        <f>SUM(C15:Q15,AC15)</f>
        <v>202302161</v>
      </c>
      <c r="AF15" s="37"/>
      <c r="AG15" s="37">
        <v>15000000</v>
      </c>
      <c r="AH15" s="37"/>
      <c r="AI15" s="37">
        <f>SUM(AE15:AG15)</f>
        <v>217302161</v>
      </c>
      <c r="AJ15" s="37"/>
      <c r="AK15" s="37">
        <v>72049528</v>
      </c>
      <c r="AL15" s="37"/>
      <c r="AM15" s="37">
        <f>SUM(AI15:AK15)</f>
        <v>289351689</v>
      </c>
    </row>
    <row r="16" spans="1:39">
      <c r="A16" s="104" t="s">
        <v>189</v>
      </c>
      <c r="B16" s="104"/>
      <c r="C16" s="184"/>
      <c r="D16" s="87"/>
      <c r="E16" s="184"/>
      <c r="F16" s="87"/>
      <c r="G16" s="104"/>
      <c r="H16" s="87"/>
      <c r="I16" s="184"/>
      <c r="J16" s="87"/>
      <c r="K16" s="184"/>
      <c r="L16" s="87"/>
      <c r="M16" s="184"/>
      <c r="N16" s="87"/>
      <c r="O16" s="184"/>
      <c r="P16" s="87"/>
      <c r="Q16" s="178"/>
      <c r="R16" s="178"/>
      <c r="S16" s="163"/>
      <c r="T16" s="87"/>
      <c r="U16" s="184"/>
      <c r="V16" s="87"/>
      <c r="W16" s="184"/>
      <c r="X16" s="87"/>
      <c r="Y16" s="87"/>
      <c r="Z16" s="87"/>
      <c r="AA16" s="184"/>
      <c r="AB16" s="184"/>
      <c r="AC16" s="163"/>
      <c r="AD16" s="87"/>
      <c r="AE16" s="104"/>
      <c r="AF16" s="104"/>
      <c r="AG16" s="104"/>
      <c r="AH16" s="104"/>
      <c r="AI16" s="163"/>
      <c r="AJ16" s="104"/>
      <c r="AK16" s="163"/>
      <c r="AL16" s="104"/>
      <c r="AM16" s="163"/>
    </row>
    <row r="17" spans="1:39">
      <c r="A17" s="185" t="s">
        <v>190</v>
      </c>
      <c r="B17" s="185"/>
      <c r="C17" s="184"/>
      <c r="D17" s="87"/>
      <c r="E17" s="184"/>
      <c r="F17" s="87"/>
      <c r="G17" s="104"/>
      <c r="H17" s="87"/>
      <c r="I17" s="184"/>
      <c r="J17" s="87"/>
      <c r="K17" s="184"/>
      <c r="L17" s="87"/>
      <c r="M17" s="184"/>
      <c r="N17" s="87"/>
      <c r="O17" s="184"/>
      <c r="P17" s="87"/>
      <c r="Q17" s="178"/>
      <c r="R17" s="178"/>
      <c r="S17" s="163"/>
      <c r="T17" s="87"/>
      <c r="U17" s="184"/>
      <c r="V17" s="87"/>
      <c r="W17" s="184"/>
      <c r="X17" s="87"/>
      <c r="Y17" s="87"/>
      <c r="Z17" s="87"/>
      <c r="AA17" s="184"/>
      <c r="AB17" s="184"/>
      <c r="AC17" s="163"/>
      <c r="AD17" s="87"/>
      <c r="AE17" s="104"/>
      <c r="AF17" s="104"/>
      <c r="AG17" s="104"/>
      <c r="AH17" s="104"/>
      <c r="AI17" s="163"/>
      <c r="AJ17" s="104"/>
      <c r="AK17" s="163"/>
      <c r="AL17" s="104"/>
      <c r="AM17" s="163"/>
    </row>
    <row r="18" spans="1:39" s="257" customFormat="1" ht="14" customHeight="1">
      <c r="A18" s="178" t="s">
        <v>191</v>
      </c>
      <c r="B18" s="180"/>
      <c r="C18" s="252">
        <v>0</v>
      </c>
      <c r="D18" s="153"/>
      <c r="E18" s="252">
        <v>0</v>
      </c>
      <c r="F18" s="153"/>
      <c r="G18" s="252">
        <v>0</v>
      </c>
      <c r="H18" s="216"/>
      <c r="I18" s="252">
        <v>0</v>
      </c>
      <c r="J18" s="216"/>
      <c r="K18" s="252">
        <v>0</v>
      </c>
      <c r="L18" s="216"/>
      <c r="M18" s="252">
        <v>0</v>
      </c>
      <c r="N18" s="216"/>
      <c r="O18" s="252">
        <v>-5158931</v>
      </c>
      <c r="P18" s="186"/>
      <c r="Q18" s="252">
        <v>0</v>
      </c>
      <c r="R18" s="178"/>
      <c r="S18" s="252">
        <v>0</v>
      </c>
      <c r="T18" s="152"/>
      <c r="U18" s="252">
        <v>0</v>
      </c>
      <c r="V18" s="152"/>
      <c r="W18" s="252">
        <v>0</v>
      </c>
      <c r="X18" s="152"/>
      <c r="Y18" s="252">
        <v>0</v>
      </c>
      <c r="Z18" s="152"/>
      <c r="AA18" s="243">
        <v>0</v>
      </c>
      <c r="AB18" s="187"/>
      <c r="AC18" s="243">
        <f t="shared" ref="AC18:AC19" si="0">SUM(S18:AA18)</f>
        <v>0</v>
      </c>
      <c r="AD18" s="152"/>
      <c r="AE18" s="243">
        <f>SUM(C18:Q18,AC18)</f>
        <v>-5158931</v>
      </c>
      <c r="AF18" s="186"/>
      <c r="AG18" s="252">
        <v>0</v>
      </c>
      <c r="AH18" s="186"/>
      <c r="AI18" s="252">
        <f t="shared" ref="AI18:AI19" si="1">SUM(AE18:AG18)</f>
        <v>-5158931</v>
      </c>
      <c r="AJ18" s="186"/>
      <c r="AK18" s="243">
        <v>-825191</v>
      </c>
      <c r="AL18" s="186"/>
      <c r="AM18" s="252">
        <f>SUM(AI18:AK18)</f>
        <v>-5984122</v>
      </c>
    </row>
    <row r="19" spans="1:39" s="257" customFormat="1" ht="14" customHeight="1">
      <c r="A19" s="178" t="s">
        <v>192</v>
      </c>
      <c r="B19" s="74">
        <v>19</v>
      </c>
      <c r="C19" s="189">
        <v>0</v>
      </c>
      <c r="D19" s="190"/>
      <c r="E19" s="189">
        <v>0</v>
      </c>
      <c r="F19" s="190"/>
      <c r="G19" s="189">
        <v>0</v>
      </c>
      <c r="H19" s="190"/>
      <c r="I19" s="189">
        <v>0</v>
      </c>
      <c r="J19" s="190"/>
      <c r="K19" s="189">
        <v>0</v>
      </c>
      <c r="L19" s="190"/>
      <c r="M19" s="189">
        <v>0</v>
      </c>
      <c r="N19" s="190"/>
      <c r="O19" s="189">
        <v>0</v>
      </c>
      <c r="P19" s="190"/>
      <c r="Q19" s="189">
        <v>-817871</v>
      </c>
      <c r="R19" s="190"/>
      <c r="S19" s="189">
        <v>0</v>
      </c>
      <c r="T19" s="190"/>
      <c r="U19" s="189">
        <v>0</v>
      </c>
      <c r="V19" s="191"/>
      <c r="W19" s="189">
        <v>0</v>
      </c>
      <c r="X19" s="191"/>
      <c r="Y19" s="189">
        <v>0</v>
      </c>
      <c r="Z19" s="191"/>
      <c r="AA19" s="244">
        <v>0</v>
      </c>
      <c r="AB19" s="190"/>
      <c r="AC19" s="244">
        <f t="shared" si="0"/>
        <v>0</v>
      </c>
      <c r="AD19" s="190"/>
      <c r="AE19" s="244">
        <f t="shared" ref="AE19" si="2">SUM(C19:Q19,AC19)</f>
        <v>-817871</v>
      </c>
      <c r="AF19" s="190"/>
      <c r="AG19" s="47">
        <v>0</v>
      </c>
      <c r="AH19" s="190"/>
      <c r="AI19" s="250">
        <f t="shared" si="1"/>
        <v>-817871</v>
      </c>
      <c r="AJ19" s="190"/>
      <c r="AK19" s="244">
        <v>0</v>
      </c>
      <c r="AL19" s="190"/>
      <c r="AM19" s="261">
        <f>SUM(AI19:AK19)</f>
        <v>-817871</v>
      </c>
    </row>
    <row r="20" spans="1:39" s="24" customFormat="1">
      <c r="A20" s="185" t="s">
        <v>193</v>
      </c>
      <c r="B20" s="185"/>
      <c r="C20" s="193">
        <f>SUM(C18:C19)</f>
        <v>0</v>
      </c>
      <c r="D20" s="163"/>
      <c r="E20" s="193">
        <f>SUM(E18:E19)</f>
        <v>0</v>
      </c>
      <c r="F20" s="163"/>
      <c r="G20" s="193">
        <f>SUM(G18:G19)</f>
        <v>0</v>
      </c>
      <c r="H20" s="163"/>
      <c r="I20" s="193">
        <f>SUM(I18:I19)</f>
        <v>0</v>
      </c>
      <c r="J20" s="163"/>
      <c r="K20" s="193">
        <f>SUM(K18:K19)</f>
        <v>0</v>
      </c>
      <c r="L20" s="163"/>
      <c r="M20" s="193">
        <f>SUM(M18:M19)</f>
        <v>0</v>
      </c>
      <c r="N20" s="163"/>
      <c r="O20" s="193">
        <f>SUM(O18:O19)</f>
        <v>-5158931</v>
      </c>
      <c r="P20" s="163"/>
      <c r="Q20" s="193">
        <f>SUM(Q18:Q19)</f>
        <v>-817871</v>
      </c>
      <c r="R20" s="104"/>
      <c r="S20" s="193">
        <f>SUM(S18:S19)</f>
        <v>0</v>
      </c>
      <c r="T20" s="163"/>
      <c r="U20" s="193">
        <f>SUM(U18:U19)</f>
        <v>0</v>
      </c>
      <c r="V20" s="194"/>
      <c r="W20" s="193">
        <f>SUM(W18:W19)</f>
        <v>0</v>
      </c>
      <c r="X20" s="194"/>
      <c r="Y20" s="193">
        <f>SUM(Y18:Y19)</f>
        <v>0</v>
      </c>
      <c r="Z20" s="194"/>
      <c r="AA20" s="193">
        <f>SUM(AA18:AA19)</f>
        <v>0</v>
      </c>
      <c r="AB20" s="163"/>
      <c r="AC20" s="193">
        <f>SUM(AC18:AC19)</f>
        <v>0</v>
      </c>
      <c r="AD20" s="163"/>
      <c r="AE20" s="193">
        <f>SUM(AE18:AE19)</f>
        <v>-5976802</v>
      </c>
      <c r="AF20" s="161"/>
      <c r="AG20" s="193">
        <f>SUM(AG18:AG19)</f>
        <v>0</v>
      </c>
      <c r="AH20" s="161"/>
      <c r="AI20" s="193">
        <f>SUM(AI18:AI19)</f>
        <v>-5976802</v>
      </c>
      <c r="AJ20" s="161"/>
      <c r="AK20" s="195">
        <f>SUM(AK18:AK19)</f>
        <v>-825191</v>
      </c>
      <c r="AL20" s="161"/>
      <c r="AM20" s="195">
        <f>SUM(AM18:AM19)</f>
        <v>-6801993</v>
      </c>
    </row>
    <row r="21" spans="1:39">
      <c r="A21" s="185" t="s">
        <v>194</v>
      </c>
      <c r="B21" s="178"/>
      <c r="C21" s="196"/>
      <c r="D21" s="163"/>
      <c r="E21" s="196"/>
      <c r="F21" s="163"/>
      <c r="G21" s="196"/>
      <c r="H21" s="163"/>
      <c r="I21" s="196"/>
      <c r="J21" s="163"/>
      <c r="K21" s="196"/>
      <c r="L21" s="163"/>
      <c r="M21" s="196"/>
      <c r="N21" s="163"/>
      <c r="O21" s="196"/>
      <c r="P21" s="163"/>
      <c r="Q21" s="178"/>
      <c r="R21" s="178"/>
      <c r="S21" s="196"/>
      <c r="T21" s="163"/>
      <c r="U21" s="196"/>
      <c r="V21" s="194"/>
      <c r="W21" s="196"/>
      <c r="X21" s="194"/>
      <c r="Y21" s="163"/>
      <c r="Z21" s="194"/>
      <c r="AA21" s="196"/>
      <c r="AB21" s="196"/>
      <c r="AC21" s="196"/>
      <c r="AD21" s="163"/>
      <c r="AE21" s="196"/>
      <c r="AF21" s="161"/>
      <c r="AG21" s="73"/>
      <c r="AH21" s="161"/>
      <c r="AI21" s="196"/>
      <c r="AJ21" s="161"/>
      <c r="AK21" s="196"/>
      <c r="AL21" s="161"/>
      <c r="AM21" s="163"/>
    </row>
    <row r="22" spans="1:39">
      <c r="A22" s="185" t="s">
        <v>195</v>
      </c>
      <c r="B22" s="74"/>
      <c r="C22" s="196"/>
      <c r="D22" s="163"/>
      <c r="E22" s="196"/>
      <c r="F22" s="163"/>
      <c r="G22" s="196"/>
      <c r="H22" s="163"/>
      <c r="I22" s="196"/>
      <c r="J22" s="163"/>
      <c r="K22" s="196"/>
      <c r="L22" s="163"/>
      <c r="M22" s="196"/>
      <c r="N22" s="163"/>
      <c r="O22" s="196"/>
      <c r="P22" s="163"/>
      <c r="Q22" s="178"/>
      <c r="R22" s="178"/>
      <c r="S22" s="196"/>
      <c r="T22" s="163"/>
      <c r="U22" s="196"/>
      <c r="V22" s="163"/>
      <c r="W22" s="196"/>
      <c r="X22" s="163"/>
      <c r="Y22" s="163"/>
      <c r="Z22" s="163"/>
      <c r="AA22" s="196"/>
      <c r="AB22" s="196"/>
      <c r="AC22" s="196"/>
      <c r="AD22" s="163"/>
      <c r="AE22" s="196"/>
      <c r="AF22" s="161"/>
      <c r="AG22" s="161"/>
      <c r="AH22" s="161"/>
      <c r="AI22" s="196"/>
      <c r="AJ22" s="161"/>
      <c r="AK22" s="196"/>
      <c r="AL22" s="161"/>
      <c r="AM22" s="163"/>
    </row>
    <row r="23" spans="1:39">
      <c r="A23" s="178" t="s">
        <v>196</v>
      </c>
      <c r="B23" s="178"/>
      <c r="C23" s="46"/>
      <c r="D23" s="153"/>
      <c r="E23" s="46"/>
      <c r="F23" s="153"/>
      <c r="G23" s="46"/>
      <c r="H23" s="153"/>
      <c r="I23" s="46"/>
      <c r="J23" s="153"/>
      <c r="K23" s="46"/>
      <c r="L23" s="153"/>
      <c r="M23" s="46"/>
      <c r="N23" s="153"/>
      <c r="O23" s="46"/>
      <c r="P23" s="153"/>
      <c r="Q23" s="178"/>
      <c r="R23" s="178"/>
      <c r="S23" s="46"/>
      <c r="T23" s="153"/>
      <c r="U23" s="46"/>
      <c r="V23" s="153"/>
      <c r="W23" s="46"/>
      <c r="X23" s="153"/>
      <c r="Y23" s="153"/>
      <c r="Z23" s="153"/>
      <c r="AA23" s="46"/>
      <c r="AB23" s="46"/>
      <c r="AC23" s="46"/>
      <c r="AD23" s="153"/>
      <c r="AE23" s="46"/>
      <c r="AF23" s="186"/>
      <c r="AG23" s="186"/>
      <c r="AH23" s="186"/>
      <c r="AI23" s="46"/>
      <c r="AJ23" s="186"/>
      <c r="AK23" s="46"/>
      <c r="AL23" s="186"/>
      <c r="AM23" s="153"/>
    </row>
    <row r="24" spans="1:39" s="257" customFormat="1">
      <c r="A24" s="178" t="s">
        <v>197</v>
      </c>
      <c r="B24" s="74"/>
      <c r="C24" s="219">
        <v>0</v>
      </c>
      <c r="D24" s="153"/>
      <c r="E24" s="219">
        <v>0</v>
      </c>
      <c r="F24" s="153"/>
      <c r="G24" s="219">
        <v>0</v>
      </c>
      <c r="H24" s="153"/>
      <c r="I24" s="219">
        <v>-981316</v>
      </c>
      <c r="J24" s="153"/>
      <c r="K24" s="219">
        <v>0</v>
      </c>
      <c r="L24" s="153"/>
      <c r="M24" s="219">
        <v>0</v>
      </c>
      <c r="N24" s="153"/>
      <c r="O24" s="219">
        <v>0</v>
      </c>
      <c r="P24" s="153"/>
      <c r="Q24" s="219">
        <v>0</v>
      </c>
      <c r="R24" s="178"/>
      <c r="S24" s="219">
        <v>-79457</v>
      </c>
      <c r="T24" s="153"/>
      <c r="U24" s="219">
        <v>-3100</v>
      </c>
      <c r="V24" s="153"/>
      <c r="W24" s="219">
        <v>0</v>
      </c>
      <c r="X24" s="153"/>
      <c r="Y24" s="219">
        <v>0</v>
      </c>
      <c r="Z24" s="153"/>
      <c r="AA24" s="219">
        <v>397962</v>
      </c>
      <c r="AB24" s="216"/>
      <c r="AC24" s="219">
        <f>SUM(S24:AA24)</f>
        <v>315405</v>
      </c>
      <c r="AD24" s="153"/>
      <c r="AE24" s="188">
        <f t="shared" ref="AE24:AE29" si="3">SUM(C24:Q24,AC24)</f>
        <v>-665911</v>
      </c>
      <c r="AF24" s="186"/>
      <c r="AG24" s="219">
        <v>0</v>
      </c>
      <c r="AH24" s="186"/>
      <c r="AI24" s="219">
        <f>SUM(AE24:AG24)</f>
        <v>-665911</v>
      </c>
      <c r="AJ24" s="186"/>
      <c r="AK24" s="219">
        <v>-29104960</v>
      </c>
      <c r="AL24" s="186"/>
      <c r="AM24" s="219">
        <f>SUM(AI24:AK24)</f>
        <v>-29770871</v>
      </c>
    </row>
    <row r="25" spans="1:39" s="257" customFormat="1">
      <c r="A25" s="178" t="s">
        <v>198</v>
      </c>
      <c r="B25" s="180"/>
      <c r="C25" s="219">
        <v>0</v>
      </c>
      <c r="D25" s="153"/>
      <c r="E25" s="219">
        <v>0</v>
      </c>
      <c r="F25" s="153"/>
      <c r="G25" s="219">
        <v>-34401</v>
      </c>
      <c r="H25" s="153"/>
      <c r="I25" s="219">
        <v>5907</v>
      </c>
      <c r="J25" s="153"/>
      <c r="K25" s="219">
        <v>0</v>
      </c>
      <c r="L25" s="153"/>
      <c r="M25" s="219">
        <v>0</v>
      </c>
      <c r="N25" s="153"/>
      <c r="O25" s="219">
        <v>-405247</v>
      </c>
      <c r="P25" s="153"/>
      <c r="Q25" s="219">
        <v>0</v>
      </c>
      <c r="R25" s="178"/>
      <c r="S25" s="219">
        <v>0</v>
      </c>
      <c r="T25" s="153"/>
      <c r="U25" s="219">
        <v>0</v>
      </c>
      <c r="V25" s="153"/>
      <c r="W25" s="219">
        <v>0</v>
      </c>
      <c r="X25" s="153"/>
      <c r="Y25" s="219">
        <v>0</v>
      </c>
      <c r="Z25" s="153"/>
      <c r="AA25" s="219">
        <v>0</v>
      </c>
      <c r="AB25" s="216"/>
      <c r="AC25" s="219">
        <f t="shared" ref="AC25:AC29" si="4">SUM(S25:AA25)</f>
        <v>0</v>
      </c>
      <c r="AD25" s="153"/>
      <c r="AE25" s="188">
        <f t="shared" si="3"/>
        <v>-433741</v>
      </c>
      <c r="AF25" s="186"/>
      <c r="AG25" s="219">
        <v>0</v>
      </c>
      <c r="AH25" s="186"/>
      <c r="AI25" s="219">
        <f t="shared" ref="AI25:AI27" si="5">SUM(AE25:AG25)</f>
        <v>-433741</v>
      </c>
      <c r="AJ25" s="186"/>
      <c r="AK25" s="219">
        <v>0</v>
      </c>
      <c r="AL25" s="186"/>
      <c r="AM25" s="219">
        <f t="shared" ref="AM25:AM27" si="6">SUM(AI25:AK25)</f>
        <v>-433741</v>
      </c>
    </row>
    <row r="26" spans="1:39" s="257" customFormat="1">
      <c r="A26" s="178" t="s">
        <v>199</v>
      </c>
      <c r="B26" s="180"/>
      <c r="C26" s="219">
        <v>0</v>
      </c>
      <c r="D26" s="153"/>
      <c r="E26" s="219">
        <v>0</v>
      </c>
      <c r="F26" s="153"/>
      <c r="G26" s="219">
        <v>0</v>
      </c>
      <c r="H26" s="153"/>
      <c r="I26" s="219">
        <v>0</v>
      </c>
      <c r="J26" s="153"/>
      <c r="K26" s="219">
        <v>0</v>
      </c>
      <c r="L26" s="153"/>
      <c r="M26" s="219">
        <v>0</v>
      </c>
      <c r="N26" s="153"/>
      <c r="O26" s="219">
        <v>0</v>
      </c>
      <c r="P26" s="153"/>
      <c r="Q26" s="219">
        <v>0</v>
      </c>
      <c r="R26" s="178"/>
      <c r="S26" s="219">
        <v>0</v>
      </c>
      <c r="T26" s="153"/>
      <c r="U26" s="219">
        <v>0</v>
      </c>
      <c r="V26" s="153"/>
      <c r="W26" s="219">
        <v>0</v>
      </c>
      <c r="X26" s="153"/>
      <c r="Y26" s="219">
        <v>0</v>
      </c>
      <c r="Z26" s="153"/>
      <c r="AA26" s="219">
        <v>0</v>
      </c>
      <c r="AB26" s="216"/>
      <c r="AC26" s="219">
        <f t="shared" si="4"/>
        <v>0</v>
      </c>
      <c r="AD26" s="153"/>
      <c r="AE26" s="219">
        <f t="shared" si="3"/>
        <v>0</v>
      </c>
      <c r="AF26" s="186"/>
      <c r="AG26" s="219">
        <v>0</v>
      </c>
      <c r="AH26" s="186"/>
      <c r="AI26" s="219">
        <f t="shared" si="5"/>
        <v>0</v>
      </c>
      <c r="AJ26" s="186"/>
      <c r="AK26" s="219">
        <v>75912</v>
      </c>
      <c r="AL26" s="186"/>
      <c r="AM26" s="219">
        <f t="shared" si="6"/>
        <v>75912</v>
      </c>
    </row>
    <row r="27" spans="1:39" s="257" customFormat="1">
      <c r="A27" s="178" t="s">
        <v>294</v>
      </c>
      <c r="B27" s="74"/>
      <c r="C27" s="219">
        <v>0</v>
      </c>
      <c r="D27" s="190"/>
      <c r="E27" s="219">
        <v>0</v>
      </c>
      <c r="F27" s="190"/>
      <c r="G27" s="219">
        <v>0</v>
      </c>
      <c r="H27" s="190"/>
      <c r="I27" s="219">
        <v>16508</v>
      </c>
      <c r="J27" s="190"/>
      <c r="K27" s="219">
        <v>0</v>
      </c>
      <c r="L27" s="190"/>
      <c r="M27" s="219">
        <v>0</v>
      </c>
      <c r="N27" s="190"/>
      <c r="O27" s="219">
        <v>-16508</v>
      </c>
      <c r="P27" s="190"/>
      <c r="Q27" s="219">
        <v>0</v>
      </c>
      <c r="R27" s="190"/>
      <c r="S27" s="219">
        <v>0</v>
      </c>
      <c r="T27" s="190"/>
      <c r="U27" s="219">
        <v>0</v>
      </c>
      <c r="V27" s="190"/>
      <c r="W27" s="219">
        <v>0</v>
      </c>
      <c r="X27" s="190"/>
      <c r="Y27" s="219">
        <v>0</v>
      </c>
      <c r="Z27" s="190"/>
      <c r="AA27" s="219">
        <v>0</v>
      </c>
      <c r="AB27" s="190"/>
      <c r="AC27" s="219">
        <f t="shared" si="4"/>
        <v>0</v>
      </c>
      <c r="AD27" s="190"/>
      <c r="AE27" s="219">
        <f t="shared" si="3"/>
        <v>0</v>
      </c>
      <c r="AF27" s="190"/>
      <c r="AG27" s="219">
        <v>0</v>
      </c>
      <c r="AH27" s="190"/>
      <c r="AI27" s="219">
        <f t="shared" si="5"/>
        <v>0</v>
      </c>
      <c r="AJ27" s="190"/>
      <c r="AK27" s="258">
        <v>0</v>
      </c>
      <c r="AL27" s="190"/>
      <c r="AM27" s="258">
        <f t="shared" si="6"/>
        <v>0</v>
      </c>
    </row>
    <row r="28" spans="1:39" s="257" customFormat="1">
      <c r="A28" s="178" t="s">
        <v>200</v>
      </c>
      <c r="B28" s="74"/>
      <c r="C28" s="219"/>
      <c r="D28" s="178"/>
      <c r="E28" s="219"/>
      <c r="F28" s="178"/>
      <c r="G28" s="219"/>
      <c r="H28" s="178"/>
      <c r="I28" s="219"/>
      <c r="J28" s="178"/>
      <c r="K28" s="219"/>
      <c r="L28" s="178"/>
      <c r="M28" s="219"/>
      <c r="N28" s="178"/>
      <c r="O28" s="219"/>
      <c r="P28" s="178"/>
      <c r="Q28" s="219"/>
      <c r="R28" s="178"/>
      <c r="S28" s="219"/>
      <c r="T28" s="178"/>
      <c r="U28" s="219"/>
      <c r="V28" s="178"/>
      <c r="W28" s="219"/>
      <c r="X28" s="178"/>
      <c r="Y28" s="219"/>
      <c r="Z28" s="178"/>
      <c r="AA28" s="219"/>
      <c r="AB28" s="178"/>
      <c r="AC28" s="219"/>
      <c r="AD28" s="178"/>
      <c r="AE28" s="178"/>
      <c r="AF28" s="178"/>
      <c r="AG28" s="219"/>
      <c r="AH28" s="178"/>
      <c r="AI28" s="178"/>
      <c r="AJ28" s="178"/>
      <c r="AK28" s="178"/>
      <c r="AL28" s="178"/>
      <c r="AM28" s="178"/>
    </row>
    <row r="29" spans="1:39" s="257" customFormat="1">
      <c r="A29" s="178" t="s">
        <v>201</v>
      </c>
      <c r="B29" s="74"/>
      <c r="C29" s="189">
        <v>0</v>
      </c>
      <c r="D29" s="190"/>
      <c r="E29" s="189">
        <v>0</v>
      </c>
      <c r="F29" s="190"/>
      <c r="G29" s="189">
        <v>0</v>
      </c>
      <c r="H29" s="190"/>
      <c r="I29" s="189">
        <v>0</v>
      </c>
      <c r="J29" s="190"/>
      <c r="K29" s="189">
        <v>0</v>
      </c>
      <c r="L29" s="190"/>
      <c r="M29" s="189">
        <v>0</v>
      </c>
      <c r="N29" s="190"/>
      <c r="O29" s="189">
        <v>0</v>
      </c>
      <c r="P29" s="190"/>
      <c r="Q29" s="189">
        <v>0</v>
      </c>
      <c r="R29" s="190"/>
      <c r="S29" s="189">
        <v>0</v>
      </c>
      <c r="T29" s="190"/>
      <c r="U29" s="189">
        <v>0</v>
      </c>
      <c r="V29" s="190"/>
      <c r="W29" s="189">
        <v>0</v>
      </c>
      <c r="X29" s="190"/>
      <c r="Y29" s="189">
        <v>0</v>
      </c>
      <c r="Z29" s="190"/>
      <c r="AA29" s="189">
        <v>0</v>
      </c>
      <c r="AB29" s="190"/>
      <c r="AC29" s="189">
        <f t="shared" si="4"/>
        <v>0</v>
      </c>
      <c r="AD29" s="190"/>
      <c r="AE29" s="189">
        <f t="shared" si="3"/>
        <v>0</v>
      </c>
      <c r="AF29" s="190"/>
      <c r="AG29" s="189">
        <v>0</v>
      </c>
      <c r="AH29" s="190"/>
      <c r="AI29" s="189">
        <f>SUM(AE29:AG29)</f>
        <v>0</v>
      </c>
      <c r="AJ29" s="190"/>
      <c r="AK29" s="250">
        <v>174778</v>
      </c>
      <c r="AL29" s="190"/>
      <c r="AM29" s="189">
        <f>SUM(AI29:AK29)</f>
        <v>174778</v>
      </c>
    </row>
    <row r="30" spans="1:39">
      <c r="A30" s="185" t="s">
        <v>202</v>
      </c>
      <c r="B30" s="104"/>
      <c r="C30" s="196"/>
      <c r="D30" s="163"/>
      <c r="E30" s="196"/>
      <c r="F30" s="163"/>
      <c r="G30" s="196"/>
      <c r="H30" s="163"/>
      <c r="I30" s="196"/>
      <c r="J30" s="163"/>
      <c r="K30" s="196"/>
      <c r="L30" s="163"/>
      <c r="M30" s="196"/>
      <c r="N30" s="163"/>
      <c r="O30" s="196"/>
      <c r="P30" s="163"/>
      <c r="Q30" s="178"/>
      <c r="R30" s="178"/>
      <c r="S30" s="196"/>
      <c r="T30" s="163"/>
      <c r="U30" s="196"/>
      <c r="V30" s="163"/>
      <c r="W30" s="196"/>
      <c r="X30" s="163"/>
      <c r="Y30" s="163"/>
      <c r="Z30" s="163"/>
      <c r="AA30" s="196"/>
      <c r="AB30" s="196"/>
      <c r="AC30" s="196"/>
      <c r="AD30" s="163"/>
      <c r="AE30" s="196"/>
      <c r="AF30" s="161"/>
      <c r="AG30" s="196"/>
      <c r="AH30" s="161"/>
      <c r="AI30" s="196"/>
      <c r="AJ30" s="161"/>
      <c r="AK30" s="196"/>
      <c r="AL30" s="161"/>
      <c r="AM30" s="163"/>
    </row>
    <row r="31" spans="1:39" s="24" customFormat="1">
      <c r="A31" s="185" t="s">
        <v>195</v>
      </c>
      <c r="B31" s="104"/>
      <c r="C31" s="193">
        <f>SUM(C24:C29)</f>
        <v>0</v>
      </c>
      <c r="D31" s="163"/>
      <c r="E31" s="193">
        <f>SUM(E24:E29)</f>
        <v>0</v>
      </c>
      <c r="F31" s="163"/>
      <c r="G31" s="193">
        <f>SUM(G24:G29)</f>
        <v>-34401</v>
      </c>
      <c r="H31" s="163"/>
      <c r="I31" s="193">
        <f>SUM(I24:I29)</f>
        <v>-958901</v>
      </c>
      <c r="J31" s="163"/>
      <c r="K31" s="193">
        <f>SUM(K24:K29)</f>
        <v>0</v>
      </c>
      <c r="L31" s="163"/>
      <c r="M31" s="193">
        <f>SUM(M24:M29)</f>
        <v>0</v>
      </c>
      <c r="N31" s="163"/>
      <c r="O31" s="193">
        <f>SUM(O24:O29)</f>
        <v>-421755</v>
      </c>
      <c r="P31" s="163"/>
      <c r="Q31" s="193">
        <f>SUM(Q24:Q29)</f>
        <v>0</v>
      </c>
      <c r="R31" s="104"/>
      <c r="S31" s="193">
        <f>SUM(S24:S29)</f>
        <v>-79457</v>
      </c>
      <c r="T31" s="163"/>
      <c r="U31" s="193">
        <f>SUM(U24:U29)</f>
        <v>-3100</v>
      </c>
      <c r="V31" s="163"/>
      <c r="W31" s="193">
        <f>SUM(W24:W29)</f>
        <v>0</v>
      </c>
      <c r="X31" s="163"/>
      <c r="Y31" s="193">
        <f>SUM(Y24:Y29)</f>
        <v>0</v>
      </c>
      <c r="Z31" s="163"/>
      <c r="AA31" s="193">
        <f>SUM(AA24:AA29)</f>
        <v>397962</v>
      </c>
      <c r="AB31" s="196"/>
      <c r="AC31" s="193">
        <f>SUM(AC24:AC29)</f>
        <v>315405</v>
      </c>
      <c r="AD31" s="163"/>
      <c r="AE31" s="193">
        <f>SUM(AE24:AE29)</f>
        <v>-1099652</v>
      </c>
      <c r="AF31" s="161"/>
      <c r="AG31" s="193">
        <f>SUM(AG24:AG29)</f>
        <v>0</v>
      </c>
      <c r="AH31" s="161"/>
      <c r="AI31" s="193">
        <f>SUM(AI24:AI29)</f>
        <v>-1099652</v>
      </c>
      <c r="AJ31" s="161"/>
      <c r="AK31" s="193">
        <f>SUM(AK24:AK29)</f>
        <v>-28854270</v>
      </c>
      <c r="AL31" s="161"/>
      <c r="AM31" s="193">
        <f>SUM(AM24:AM29)</f>
        <v>-29953922</v>
      </c>
    </row>
    <row r="32" spans="1:39" s="24" customFormat="1">
      <c r="A32" s="104" t="s">
        <v>203</v>
      </c>
      <c r="B32" s="104"/>
      <c r="C32" s="197"/>
      <c r="D32" s="87"/>
      <c r="E32" s="197"/>
      <c r="F32" s="87"/>
      <c r="G32" s="197"/>
      <c r="H32" s="87"/>
      <c r="I32" s="197"/>
      <c r="J32" s="87"/>
      <c r="K32" s="197"/>
      <c r="L32" s="87"/>
      <c r="M32" s="197"/>
      <c r="N32" s="87"/>
      <c r="O32" s="197"/>
      <c r="P32" s="161"/>
      <c r="Q32" s="197"/>
      <c r="R32" s="104"/>
      <c r="S32" s="197"/>
      <c r="T32" s="87"/>
      <c r="U32" s="197"/>
      <c r="V32" s="87"/>
      <c r="W32" s="197"/>
      <c r="X32" s="87"/>
      <c r="Y32" s="87"/>
      <c r="Z32" s="87"/>
      <c r="AA32" s="197"/>
      <c r="AB32" s="197"/>
      <c r="AC32" s="197"/>
      <c r="AD32" s="87"/>
      <c r="AE32" s="197"/>
      <c r="AF32" s="161"/>
      <c r="AG32" s="197"/>
      <c r="AH32" s="161"/>
      <c r="AI32" s="197"/>
      <c r="AJ32" s="161"/>
      <c r="AK32" s="197"/>
      <c r="AL32" s="161"/>
      <c r="AM32" s="163"/>
    </row>
    <row r="33" spans="1:39" s="24" customFormat="1">
      <c r="A33" s="104" t="s">
        <v>204</v>
      </c>
      <c r="B33" s="104"/>
      <c r="C33" s="195">
        <f>SUM(C31,C20)</f>
        <v>0</v>
      </c>
      <c r="D33" s="87"/>
      <c r="E33" s="195">
        <f>SUM(E31,E20)</f>
        <v>0</v>
      </c>
      <c r="F33" s="87"/>
      <c r="G33" s="195">
        <f>SUM(G31,G20)</f>
        <v>-34401</v>
      </c>
      <c r="H33" s="87"/>
      <c r="I33" s="195">
        <f>SUM(I31,I20)</f>
        <v>-958901</v>
      </c>
      <c r="J33" s="87"/>
      <c r="K33" s="195">
        <f>SUM(K31,K20)</f>
        <v>0</v>
      </c>
      <c r="L33" s="87"/>
      <c r="M33" s="195">
        <f>SUM(M31,M20)</f>
        <v>0</v>
      </c>
      <c r="N33" s="87"/>
      <c r="O33" s="195">
        <f>SUM(O31,O20)</f>
        <v>-5580686</v>
      </c>
      <c r="P33" s="161"/>
      <c r="Q33" s="195">
        <f>SUM(Q31,Q20)</f>
        <v>-817871</v>
      </c>
      <c r="R33" s="104"/>
      <c r="S33" s="195">
        <f>SUM(S31,S20)</f>
        <v>-79457</v>
      </c>
      <c r="T33" s="87"/>
      <c r="U33" s="195">
        <f>SUM(U31,U20)</f>
        <v>-3100</v>
      </c>
      <c r="V33" s="87"/>
      <c r="W33" s="195">
        <f>SUM(W31,W20)</f>
        <v>0</v>
      </c>
      <c r="X33" s="87"/>
      <c r="Y33" s="195">
        <f>SUM(Y31,Y20)</f>
        <v>0</v>
      </c>
      <c r="Z33" s="87"/>
      <c r="AA33" s="195">
        <f>SUM(AA31,AA20)</f>
        <v>397962</v>
      </c>
      <c r="AB33" s="197"/>
      <c r="AC33" s="195">
        <f>SUM(AC31,AC20)</f>
        <v>315405</v>
      </c>
      <c r="AD33" s="87"/>
      <c r="AE33" s="195">
        <f>SUM(AE31,AE20)</f>
        <v>-7076454</v>
      </c>
      <c r="AF33" s="161"/>
      <c r="AG33" s="195">
        <f>SUM(AG31+AG20)</f>
        <v>0</v>
      </c>
      <c r="AH33" s="161"/>
      <c r="AI33" s="195">
        <f>SUM(AI31+AI20)</f>
        <v>-7076454</v>
      </c>
      <c r="AJ33" s="161"/>
      <c r="AK33" s="195">
        <f>SUM(AK31+AK20)</f>
        <v>-29679461</v>
      </c>
      <c r="AL33" s="161"/>
      <c r="AM33" s="195">
        <f>SUM(AM31+AM20)</f>
        <v>-36755915</v>
      </c>
    </row>
    <row r="34" spans="1:39">
      <c r="A34" s="104" t="s">
        <v>205</v>
      </c>
      <c r="B34" s="178"/>
      <c r="C34" s="73"/>
      <c r="D34" s="87"/>
      <c r="E34" s="73"/>
      <c r="F34" s="87"/>
      <c r="G34" s="73"/>
      <c r="H34" s="87"/>
      <c r="I34" s="73"/>
      <c r="J34" s="87"/>
      <c r="K34" s="73"/>
      <c r="L34" s="87"/>
      <c r="M34" s="73"/>
      <c r="N34" s="87"/>
      <c r="O34" s="73"/>
      <c r="P34" s="161"/>
      <c r="Q34" s="178"/>
      <c r="R34" s="178"/>
      <c r="S34" s="73"/>
      <c r="T34" s="87"/>
      <c r="U34" s="73"/>
      <c r="V34" s="87"/>
      <c r="W34" s="73"/>
      <c r="X34" s="87"/>
      <c r="Y34" s="87"/>
      <c r="Z34" s="87"/>
      <c r="AA34" s="73"/>
      <c r="AB34" s="73"/>
      <c r="AC34" s="73"/>
      <c r="AD34" s="87"/>
      <c r="AE34" s="73"/>
      <c r="AF34" s="161"/>
      <c r="AG34" s="73"/>
      <c r="AH34" s="161"/>
      <c r="AI34" s="73"/>
      <c r="AJ34" s="161"/>
      <c r="AK34" s="73"/>
      <c r="AL34" s="161"/>
      <c r="AM34" s="153"/>
    </row>
    <row r="35" spans="1:39" s="257" customFormat="1">
      <c r="A35" s="178" t="s">
        <v>206</v>
      </c>
      <c r="B35" s="178"/>
      <c r="C35" s="219">
        <v>0</v>
      </c>
      <c r="D35" s="153"/>
      <c r="E35" s="219">
        <v>0</v>
      </c>
      <c r="F35" s="153"/>
      <c r="G35" s="219">
        <v>0</v>
      </c>
      <c r="H35" s="153"/>
      <c r="I35" s="219">
        <v>0</v>
      </c>
      <c r="J35" s="153"/>
      <c r="K35" s="219">
        <v>0</v>
      </c>
      <c r="L35" s="153"/>
      <c r="M35" s="219">
        <v>0</v>
      </c>
      <c r="N35" s="153"/>
      <c r="O35" s="219">
        <v>13969553</v>
      </c>
      <c r="P35" s="153"/>
      <c r="Q35" s="219">
        <v>0</v>
      </c>
      <c r="R35" s="178"/>
      <c r="S35" s="219">
        <v>0</v>
      </c>
      <c r="T35" s="153"/>
      <c r="U35" s="219">
        <v>0</v>
      </c>
      <c r="V35" s="153"/>
      <c r="W35" s="219">
        <v>0</v>
      </c>
      <c r="X35" s="153"/>
      <c r="Y35" s="219">
        <v>0</v>
      </c>
      <c r="Z35" s="153"/>
      <c r="AA35" s="219">
        <v>0</v>
      </c>
      <c r="AB35" s="216"/>
      <c r="AC35" s="219">
        <f>SUM(S35:AA35)</f>
        <v>0</v>
      </c>
      <c r="AD35" s="153"/>
      <c r="AE35" s="188">
        <f t="shared" ref="AE35" si="7">SUM(C35:Q35,AC35)</f>
        <v>13969553</v>
      </c>
      <c r="AF35" s="186"/>
      <c r="AG35" s="219">
        <v>0</v>
      </c>
      <c r="AH35" s="186"/>
      <c r="AI35" s="219">
        <f>SUM(AE35:AG35)</f>
        <v>13969553</v>
      </c>
      <c r="AJ35" s="186"/>
      <c r="AK35" s="219">
        <v>454088</v>
      </c>
      <c r="AL35" s="186"/>
      <c r="AM35" s="219">
        <f>SUM(AI35:AK35)</f>
        <v>14423641</v>
      </c>
    </row>
    <row r="36" spans="1:39">
      <c r="A36" s="178" t="s">
        <v>207</v>
      </c>
      <c r="B36" s="104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78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</row>
    <row r="37" spans="1:39">
      <c r="A37" s="178" t="s">
        <v>296</v>
      </c>
      <c r="B37" s="74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78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</row>
    <row r="38" spans="1:39" s="257" customFormat="1">
      <c r="A38" s="178" t="s">
        <v>208</v>
      </c>
      <c r="B38" s="74">
        <v>21</v>
      </c>
      <c r="C38" s="219">
        <v>0</v>
      </c>
      <c r="D38" s="153"/>
      <c r="E38" s="219">
        <v>0</v>
      </c>
      <c r="F38" s="153"/>
      <c r="G38" s="219">
        <v>0</v>
      </c>
      <c r="H38" s="153"/>
      <c r="I38" s="219">
        <v>0</v>
      </c>
      <c r="J38" s="153"/>
      <c r="K38" s="219">
        <v>0</v>
      </c>
      <c r="L38" s="153"/>
      <c r="M38" s="219">
        <v>0</v>
      </c>
      <c r="N38" s="153"/>
      <c r="O38" s="219">
        <v>431141</v>
      </c>
      <c r="P38" s="153"/>
      <c r="Q38" s="219">
        <v>0</v>
      </c>
      <c r="R38" s="178"/>
      <c r="S38" s="219">
        <v>0</v>
      </c>
      <c r="T38" s="186"/>
      <c r="U38" s="219">
        <v>0</v>
      </c>
      <c r="V38" s="186"/>
      <c r="W38" s="219">
        <v>0</v>
      </c>
      <c r="X38" s="186"/>
      <c r="Y38" s="219">
        <v>0</v>
      </c>
      <c r="Z38" s="186"/>
      <c r="AA38" s="219">
        <v>0</v>
      </c>
      <c r="AB38" s="186"/>
      <c r="AC38" s="219">
        <f t="shared" ref="AC38:AC39" si="8">SUM(S38:AA38)</f>
        <v>0</v>
      </c>
      <c r="AD38" s="186"/>
      <c r="AE38" s="188">
        <f t="shared" ref="AE38" si="9">SUM(C38:Q38,AC38)</f>
        <v>431141</v>
      </c>
      <c r="AF38" s="186"/>
      <c r="AG38" s="219">
        <v>0</v>
      </c>
      <c r="AH38" s="186"/>
      <c r="AI38" s="219">
        <f>SUM(AE38:AG38)</f>
        <v>431141</v>
      </c>
      <c r="AJ38" s="186"/>
      <c r="AK38" s="219">
        <v>26162</v>
      </c>
      <c r="AL38" s="186"/>
      <c r="AM38" s="219">
        <f>SUM(AI38:AK38)</f>
        <v>457303</v>
      </c>
    </row>
    <row r="39" spans="1:39" s="257" customFormat="1">
      <c r="A39" s="178" t="s">
        <v>209</v>
      </c>
      <c r="B39" s="178"/>
      <c r="C39" s="47">
        <v>0</v>
      </c>
      <c r="D39" s="153"/>
      <c r="E39" s="47">
        <v>0</v>
      </c>
      <c r="F39" s="153"/>
      <c r="G39" s="47">
        <v>0</v>
      </c>
      <c r="H39" s="153"/>
      <c r="I39" s="47">
        <v>0</v>
      </c>
      <c r="J39" s="153"/>
      <c r="K39" s="47">
        <v>0</v>
      </c>
      <c r="L39" s="153"/>
      <c r="M39" s="47">
        <v>0</v>
      </c>
      <c r="N39" s="153"/>
      <c r="O39" s="47">
        <v>0</v>
      </c>
      <c r="P39" s="153"/>
      <c r="Q39" s="47">
        <v>0</v>
      </c>
      <c r="R39" s="178"/>
      <c r="S39" s="47">
        <v>30951099</v>
      </c>
      <c r="T39" s="153"/>
      <c r="U39" s="47">
        <v>3095929</v>
      </c>
      <c r="V39" s="153"/>
      <c r="W39" s="47">
        <v>99289</v>
      </c>
      <c r="X39" s="153"/>
      <c r="Y39" s="47">
        <v>3009183</v>
      </c>
      <c r="Z39" s="153"/>
      <c r="AA39" s="47">
        <v>-5045220</v>
      </c>
      <c r="AB39" s="153"/>
      <c r="AC39" s="47">
        <f t="shared" si="8"/>
        <v>32110280</v>
      </c>
      <c r="AD39" s="153"/>
      <c r="AE39" s="47">
        <f>SUM(C39:Q39,AC39)</f>
        <v>32110280</v>
      </c>
      <c r="AF39" s="186"/>
      <c r="AG39" s="47">
        <v>0</v>
      </c>
      <c r="AH39" s="186"/>
      <c r="AI39" s="47">
        <f>SUM(AE39:AG39)</f>
        <v>32110280</v>
      </c>
      <c r="AJ39" s="186"/>
      <c r="AK39" s="47">
        <v>940583</v>
      </c>
      <c r="AL39" s="186"/>
      <c r="AM39" s="47">
        <f>SUM(AI39:AK39)</f>
        <v>33050863</v>
      </c>
    </row>
    <row r="40" spans="1:39">
      <c r="A40" s="104" t="s">
        <v>132</v>
      </c>
      <c r="B40" s="178"/>
      <c r="C40" s="199">
        <f>SUM(C35:C39)</f>
        <v>0</v>
      </c>
      <c r="D40" s="163"/>
      <c r="E40" s="199">
        <f>SUM(E35:E39)</f>
        <v>0</v>
      </c>
      <c r="F40" s="163"/>
      <c r="G40" s="199">
        <f>SUM(G35:G39)</f>
        <v>0</v>
      </c>
      <c r="H40" s="163"/>
      <c r="I40" s="199">
        <f>SUM(I35:I39)</f>
        <v>0</v>
      </c>
      <c r="J40" s="163"/>
      <c r="K40" s="199">
        <f>SUM(K35:K39)</f>
        <v>0</v>
      </c>
      <c r="L40" s="163"/>
      <c r="M40" s="195">
        <f>SUM(M35:M39)</f>
        <v>0</v>
      </c>
      <c r="N40" s="163"/>
      <c r="O40" s="199">
        <f>SUM(O35:O39)</f>
        <v>14400694</v>
      </c>
      <c r="P40" s="163"/>
      <c r="Q40" s="199">
        <f>SUM(Q35:Q39)</f>
        <v>0</v>
      </c>
      <c r="R40" s="178"/>
      <c r="S40" s="199">
        <f>SUM(S35:S39)</f>
        <v>30951099</v>
      </c>
      <c r="T40" s="163"/>
      <c r="U40" s="199">
        <f>SUM(U35:U39)</f>
        <v>3095929</v>
      </c>
      <c r="V40" s="163"/>
      <c r="W40" s="199">
        <f>SUM(W35:W39)</f>
        <v>99289</v>
      </c>
      <c r="X40" s="163"/>
      <c r="Y40" s="199">
        <f>SUM(Y35:Y39)</f>
        <v>3009183</v>
      </c>
      <c r="Z40" s="163"/>
      <c r="AA40" s="199">
        <f>SUM(AA35:AA39)</f>
        <v>-5045220</v>
      </c>
      <c r="AB40" s="196"/>
      <c r="AC40" s="199">
        <f>SUM(AC35:AC39)</f>
        <v>32110280</v>
      </c>
      <c r="AD40" s="163"/>
      <c r="AE40" s="199">
        <f>SUM(AE35:AE39)</f>
        <v>46510974</v>
      </c>
      <c r="AF40" s="161"/>
      <c r="AG40" s="199">
        <f>SUM(AG35:AG39)</f>
        <v>0</v>
      </c>
      <c r="AH40" s="161"/>
      <c r="AI40" s="199">
        <f>SUM(AI35:AI39)</f>
        <v>46510974</v>
      </c>
      <c r="AJ40" s="161"/>
      <c r="AK40" s="199">
        <f>SUM(AK35:AK39)</f>
        <v>1420833</v>
      </c>
      <c r="AL40" s="161"/>
      <c r="AM40" s="199">
        <f>SUM(AM35:AM39)</f>
        <v>47931807</v>
      </c>
    </row>
    <row r="41" spans="1:39">
      <c r="A41" s="178" t="s">
        <v>309</v>
      </c>
      <c r="B41" s="178"/>
      <c r="C41" s="200"/>
      <c r="D41" s="163"/>
      <c r="E41" s="200"/>
      <c r="F41" s="163"/>
      <c r="G41" s="200"/>
      <c r="H41" s="163"/>
      <c r="I41" s="200"/>
      <c r="J41" s="163"/>
      <c r="K41" s="200"/>
      <c r="L41" s="163"/>
      <c r="M41" s="201"/>
      <c r="N41" s="163"/>
      <c r="O41" s="200"/>
      <c r="P41" s="163"/>
      <c r="Q41" s="200"/>
      <c r="R41" s="178"/>
      <c r="S41" s="200"/>
      <c r="T41" s="163"/>
      <c r="U41" s="200"/>
      <c r="V41" s="163"/>
      <c r="W41" s="200"/>
      <c r="X41" s="163"/>
      <c r="Y41" s="200"/>
      <c r="Z41" s="163"/>
      <c r="AA41" s="200"/>
      <c r="AB41" s="196"/>
      <c r="AC41" s="200"/>
      <c r="AD41" s="163"/>
      <c r="AE41" s="200"/>
      <c r="AF41" s="161"/>
      <c r="AG41" s="200"/>
      <c r="AH41" s="161"/>
      <c r="AI41" s="200"/>
      <c r="AJ41" s="161"/>
      <c r="AK41" s="200"/>
      <c r="AL41" s="161"/>
      <c r="AM41" s="200"/>
    </row>
    <row r="42" spans="1:39" s="257" customFormat="1">
      <c r="A42" s="257" t="s">
        <v>320</v>
      </c>
      <c r="B42" s="74">
        <v>23</v>
      </c>
      <c r="C42" s="219">
        <v>0</v>
      </c>
      <c r="D42" s="153"/>
      <c r="E42" s="219">
        <v>0</v>
      </c>
      <c r="F42" s="153"/>
      <c r="G42" s="219">
        <v>0</v>
      </c>
      <c r="H42" s="153"/>
      <c r="I42" s="219">
        <v>0</v>
      </c>
      <c r="J42" s="153"/>
      <c r="K42" s="219">
        <v>0</v>
      </c>
      <c r="L42" s="153"/>
      <c r="M42" s="219">
        <v>0</v>
      </c>
      <c r="N42" s="153"/>
      <c r="O42" s="219">
        <v>-687211</v>
      </c>
      <c r="P42" s="153"/>
      <c r="Q42" s="219">
        <v>0</v>
      </c>
      <c r="R42" s="178"/>
      <c r="S42" s="219">
        <v>0</v>
      </c>
      <c r="T42" s="186"/>
      <c r="U42" s="219">
        <v>0</v>
      </c>
      <c r="V42" s="186"/>
      <c r="W42" s="219">
        <v>0</v>
      </c>
      <c r="X42" s="186"/>
      <c r="Y42" s="219">
        <v>0</v>
      </c>
      <c r="Z42" s="186"/>
      <c r="AA42" s="219">
        <v>0</v>
      </c>
      <c r="AB42" s="186"/>
      <c r="AC42" s="222">
        <f>SUM(S42:AA42)</f>
        <v>0</v>
      </c>
      <c r="AD42" s="186"/>
      <c r="AE42" s="188">
        <f t="shared" ref="AE42:AE43" si="10">SUM(C42:Q42,AC42)</f>
        <v>-687211</v>
      </c>
      <c r="AF42" s="186"/>
      <c r="AG42" s="219">
        <v>0</v>
      </c>
      <c r="AH42" s="186"/>
      <c r="AI42" s="219">
        <f>SUM(AE42:AG42)</f>
        <v>-687211</v>
      </c>
      <c r="AJ42" s="186"/>
      <c r="AK42" s="219">
        <v>0</v>
      </c>
      <c r="AL42" s="186"/>
      <c r="AM42" s="219">
        <f>SUM(AI42:AK42)</f>
        <v>-687211</v>
      </c>
    </row>
    <row r="43" spans="1:39" s="257" customFormat="1">
      <c r="A43" s="178" t="s">
        <v>289</v>
      </c>
      <c r="B43" s="74"/>
      <c r="C43" s="47">
        <v>0</v>
      </c>
      <c r="D43" s="153"/>
      <c r="E43" s="47">
        <v>0</v>
      </c>
      <c r="F43" s="153"/>
      <c r="G43" s="47">
        <v>0</v>
      </c>
      <c r="H43" s="153"/>
      <c r="I43" s="47">
        <v>0</v>
      </c>
      <c r="J43" s="153"/>
      <c r="K43" s="47">
        <v>0</v>
      </c>
      <c r="L43" s="153"/>
      <c r="M43" s="47">
        <v>0</v>
      </c>
      <c r="N43" s="153"/>
      <c r="O43" s="47">
        <v>28300</v>
      </c>
      <c r="P43" s="153"/>
      <c r="Q43" s="47">
        <v>0</v>
      </c>
      <c r="R43" s="178"/>
      <c r="S43" s="47">
        <v>-25125</v>
      </c>
      <c r="T43" s="153"/>
      <c r="U43" s="47">
        <v>0</v>
      </c>
      <c r="V43" s="153"/>
      <c r="W43" s="47">
        <v>0</v>
      </c>
      <c r="X43" s="153"/>
      <c r="Y43" s="47">
        <v>0</v>
      </c>
      <c r="Z43" s="153"/>
      <c r="AA43" s="47">
        <v>0</v>
      </c>
      <c r="AB43" s="153"/>
      <c r="AC43" s="47">
        <f>SUM(S43:AA43)</f>
        <v>-25125</v>
      </c>
      <c r="AD43" s="153"/>
      <c r="AE43" s="47">
        <f t="shared" si="10"/>
        <v>3175</v>
      </c>
      <c r="AF43" s="186"/>
      <c r="AG43" s="47">
        <v>0</v>
      </c>
      <c r="AH43" s="186"/>
      <c r="AI43" s="47">
        <f>SUM(AE43:AG43)</f>
        <v>3175</v>
      </c>
      <c r="AJ43" s="186"/>
      <c r="AK43" s="47">
        <v>0</v>
      </c>
      <c r="AL43" s="186"/>
      <c r="AM43" s="47">
        <f>SUM(AI43:AK43)</f>
        <v>3175</v>
      </c>
    </row>
    <row r="44" spans="1:39" ht="14.5" thickBot="1">
      <c r="A44" s="104" t="s">
        <v>314</v>
      </c>
      <c r="B44" s="178"/>
      <c r="C44" s="202">
        <f>C40+C33+SUM(C42:C43)+C15</f>
        <v>8611242</v>
      </c>
      <c r="D44" s="87"/>
      <c r="E44" s="202">
        <f>E40+E33+SUM(E42:E43)+E15</f>
        <v>57298909</v>
      </c>
      <c r="F44" s="87"/>
      <c r="G44" s="202">
        <f>G40+G33+SUM(G42:G43)+G15</f>
        <v>3548471</v>
      </c>
      <c r="H44" s="87"/>
      <c r="I44" s="202">
        <f>I40+I33+SUM(I42:I43)+I15</f>
        <v>4500040</v>
      </c>
      <c r="J44" s="87"/>
      <c r="K44" s="202">
        <f>K40+K33+SUM(K42:K43)+K15</f>
        <v>-9917</v>
      </c>
      <c r="L44" s="87"/>
      <c r="M44" s="202">
        <f>M40+M33+SUM(M42:M43)+M15</f>
        <v>929166</v>
      </c>
      <c r="N44" s="104"/>
      <c r="O44" s="202">
        <f>O40+O33+SUM(O42:O43)+O15</f>
        <v>136924707</v>
      </c>
      <c r="P44" s="87"/>
      <c r="Q44" s="202">
        <f>Q40+Q33+SUM(Q42:Q43)+Q15</f>
        <v>-11150227</v>
      </c>
      <c r="R44" s="178"/>
      <c r="S44" s="202">
        <f>S40+S33+SUM(S42:S43)+S15</f>
        <v>54385118</v>
      </c>
      <c r="T44" s="87"/>
      <c r="U44" s="202">
        <f>U40+U33+SUM(U42:U43)+U15</f>
        <v>2865384</v>
      </c>
      <c r="V44" s="203"/>
      <c r="W44" s="202">
        <f>W40+W33+SUM(W42:W43)+W15</f>
        <v>99289</v>
      </c>
      <c r="X44" s="203"/>
      <c r="Y44" s="202">
        <f>Y40+Y33+SUM(Y42:Y43)+Y15</f>
        <v>5755847</v>
      </c>
      <c r="Z44" s="203"/>
      <c r="AA44" s="202">
        <f>AA40+AA33+SUM(AA42:AA43)+AA15</f>
        <v>-22705384</v>
      </c>
      <c r="AB44" s="87"/>
      <c r="AC44" s="202">
        <f>AC40+AC33+SUM(AC42:AC43)+AC15</f>
        <v>40400254</v>
      </c>
      <c r="AD44" s="87"/>
      <c r="AE44" s="202">
        <f>AE40+AE33+SUM(AE42:AE43)+AE15</f>
        <v>241052645</v>
      </c>
      <c r="AF44" s="104"/>
      <c r="AG44" s="202">
        <f>AG40+AG33+SUM(AG42:AG43)+AG15</f>
        <v>15000000</v>
      </c>
      <c r="AH44" s="104"/>
      <c r="AI44" s="202">
        <f>AI40+AI33+SUM(AI42:AI43)+AI15</f>
        <v>256052645</v>
      </c>
      <c r="AJ44" s="104"/>
      <c r="AK44" s="202">
        <f>AK40+AK33+SUM(AK42:AK43)+AK15</f>
        <v>43790900</v>
      </c>
      <c r="AL44" s="104"/>
      <c r="AM44" s="202">
        <f>AM40+AM33+SUM(AM42:AM43)+AM15</f>
        <v>299843545</v>
      </c>
    </row>
    <row r="45" spans="1:39" ht="14.5" thickTop="1"/>
    <row r="47" spans="1:39" s="245" customFormat="1">
      <c r="A47" s="12"/>
      <c r="B47" s="12"/>
    </row>
    <row r="49" spans="3:39"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</row>
  </sheetData>
  <mergeCells count="2">
    <mergeCell ref="C5:AM5"/>
    <mergeCell ref="S6:AC6"/>
  </mergeCells>
  <pageMargins left="0.54" right="0.48" top="0.75" bottom="0.75" header="0.3" footer="0.3"/>
  <pageSetup paperSize="9" scale="41" firstPageNumber="15" orientation="landscape" useFirstPageNumber="1" horizontalDpi="1200" verticalDpi="1200" r:id="rId1"/>
  <headerFooter>
    <oddFooter>&amp;L The accompanying notes are an integral part of these financial statements.
&amp;C&amp;P</oddFooter>
  </headerFooter>
  <colBreaks count="1" manualBreakCount="1">
    <brk id="40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8"/>
  <sheetViews>
    <sheetView zoomScale="60" zoomScaleNormal="60" workbookViewId="0">
      <selection activeCell="A23" sqref="A23"/>
    </sheetView>
  </sheetViews>
  <sheetFormatPr defaultColWidth="9.1796875" defaultRowHeight="20.25" customHeight="1"/>
  <cols>
    <col min="1" max="1" width="50" style="78" customWidth="1"/>
    <col min="2" max="2" width="7.453125" style="78" customWidth="1"/>
    <col min="3" max="3" width="1.54296875" style="78" customWidth="1"/>
    <col min="4" max="4" width="11.453125" style="78" bestFit="1" customWidth="1"/>
    <col min="5" max="5" width="1.453125" style="78" customWidth="1"/>
    <col min="6" max="6" width="13.1796875" style="78" bestFit="1" customWidth="1"/>
    <col min="7" max="7" width="1.453125" style="78" customWidth="1"/>
    <col min="8" max="8" width="10.54296875" style="78" bestFit="1" customWidth="1"/>
    <col min="9" max="9" width="1.453125" style="78" customWidth="1"/>
    <col min="10" max="10" width="14.453125" style="78" customWidth="1"/>
    <col min="11" max="11" width="1.453125" style="78" customWidth="1"/>
    <col min="12" max="12" width="9" style="78" bestFit="1" customWidth="1"/>
    <col min="13" max="13" width="1.453125" style="78" customWidth="1"/>
    <col min="14" max="14" width="14.1796875" style="78" bestFit="1" customWidth="1"/>
    <col min="15" max="15" width="1.453125" style="78" customWidth="1"/>
    <col min="16" max="16" width="11.1796875" style="78" bestFit="1" customWidth="1"/>
    <col min="17" max="17" width="1.453125" style="78" customWidth="1"/>
    <col min="18" max="18" width="10.54296875" style="78" bestFit="1" customWidth="1"/>
    <col min="19" max="19" width="1.453125" style="78" customWidth="1"/>
    <col min="20" max="20" width="13.81640625" style="78" customWidth="1"/>
    <col min="21" max="21" width="1.453125" style="78" customWidth="1"/>
    <col min="22" max="22" width="18.54296875" style="78" customWidth="1"/>
    <col min="23" max="23" width="1.453125" style="78" customWidth="1"/>
    <col min="24" max="24" width="15.453125" style="78" bestFit="1" customWidth="1"/>
    <col min="25" max="25" width="1.453125" style="78" customWidth="1"/>
    <col min="26" max="26" width="12.1796875" style="78" bestFit="1" customWidth="1"/>
    <col min="27" max="27" width="1.453125" style="78" customWidth="1"/>
    <col min="28" max="28" width="21.1796875" style="78" bestFit="1" customWidth="1"/>
    <col min="29" max="16384" width="9.1796875" style="78"/>
  </cols>
  <sheetData>
    <row r="1" spans="1:28" ht="20.25" customHeight="1">
      <c r="A1" s="171" t="s">
        <v>134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</row>
    <row r="2" spans="1:28" ht="20.25" customHeight="1">
      <c r="A2" s="171" t="s">
        <v>135</v>
      </c>
      <c r="B2" s="171"/>
      <c r="C2" s="171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</row>
    <row r="3" spans="1:28" ht="20.25" customHeight="1">
      <c r="A3" s="173" t="s">
        <v>136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8" ht="20.25" customHeight="1">
      <c r="A4" s="209"/>
      <c r="B4" s="209"/>
      <c r="C4" s="209"/>
      <c r="AB4" s="176" t="s">
        <v>3</v>
      </c>
    </row>
    <row r="5" spans="1:28" ht="20.25" customHeight="1">
      <c r="A5" s="210"/>
      <c r="B5" s="210"/>
      <c r="C5" s="210"/>
      <c r="D5" s="288" t="s">
        <v>213</v>
      </c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</row>
    <row r="6" spans="1:28" ht="20.25" customHeight="1">
      <c r="A6" s="210"/>
      <c r="B6" s="210"/>
      <c r="C6" s="210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289" t="s">
        <v>325</v>
      </c>
      <c r="S6" s="289"/>
      <c r="T6" s="289"/>
      <c r="U6" s="289"/>
      <c r="V6" s="289"/>
      <c r="W6" s="289"/>
      <c r="X6" s="289"/>
      <c r="Y6" s="177"/>
      <c r="AA6" s="177"/>
      <c r="AB6" s="177"/>
    </row>
    <row r="7" spans="1:28" ht="20.25" customHeight="1">
      <c r="A7" s="210"/>
      <c r="B7" s="210"/>
      <c r="C7" s="210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211"/>
      <c r="S7" s="211"/>
      <c r="T7" s="211"/>
      <c r="U7" s="211"/>
      <c r="V7" s="212" t="s">
        <v>288</v>
      </c>
      <c r="W7" s="211"/>
      <c r="X7" s="211"/>
      <c r="Y7" s="177"/>
      <c r="AA7" s="177"/>
      <c r="AB7" s="177"/>
    </row>
    <row r="8" spans="1:28" ht="20.25" customHeight="1">
      <c r="A8" s="210"/>
      <c r="B8" s="210"/>
      <c r="C8" s="210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211"/>
      <c r="S8" s="211"/>
      <c r="T8" s="211"/>
      <c r="U8" s="211"/>
      <c r="V8" s="212" t="s">
        <v>139</v>
      </c>
      <c r="W8" s="211"/>
      <c r="X8" s="211"/>
      <c r="Y8" s="177"/>
      <c r="AA8" s="177"/>
      <c r="AB8" s="177"/>
    </row>
    <row r="9" spans="1:28" ht="20.25" customHeight="1">
      <c r="A9" s="210"/>
      <c r="B9" s="210"/>
      <c r="C9" s="210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9" t="s">
        <v>292</v>
      </c>
      <c r="S9" s="211"/>
      <c r="T9" s="211" t="s">
        <v>292</v>
      </c>
      <c r="U9" s="211"/>
      <c r="V9" s="212" t="s">
        <v>141</v>
      </c>
      <c r="W9" s="211"/>
      <c r="X9" s="211" t="s">
        <v>143</v>
      </c>
      <c r="Y9" s="177"/>
      <c r="AA9" s="177"/>
      <c r="AB9" s="177"/>
    </row>
    <row r="10" spans="1:28" ht="20.25" customHeight="1">
      <c r="D10" s="211" t="s">
        <v>145</v>
      </c>
      <c r="E10" s="211"/>
      <c r="F10" s="212" t="s">
        <v>74</v>
      </c>
      <c r="G10" s="211"/>
      <c r="J10" s="212" t="s">
        <v>148</v>
      </c>
      <c r="K10" s="211"/>
      <c r="M10" s="211"/>
      <c r="N10" s="211" t="s">
        <v>149</v>
      </c>
      <c r="O10" s="211"/>
      <c r="P10" s="211"/>
      <c r="Q10" s="211"/>
      <c r="R10" s="179" t="s">
        <v>293</v>
      </c>
      <c r="S10" s="211"/>
      <c r="T10" s="212" t="s">
        <v>293</v>
      </c>
      <c r="U10" s="211"/>
      <c r="V10" s="212" t="s">
        <v>150</v>
      </c>
      <c r="W10" s="211"/>
      <c r="X10" s="212" t="s">
        <v>152</v>
      </c>
      <c r="Y10" s="211"/>
      <c r="Z10" s="212" t="s">
        <v>153</v>
      </c>
      <c r="AA10" s="211"/>
      <c r="AB10" s="211" t="s">
        <v>85</v>
      </c>
    </row>
    <row r="11" spans="1:28" ht="20.25" customHeight="1">
      <c r="D11" s="211" t="s">
        <v>157</v>
      </c>
      <c r="E11" s="211"/>
      <c r="F11" s="212" t="s">
        <v>214</v>
      </c>
      <c r="G11" s="211"/>
      <c r="H11" s="212" t="s">
        <v>159</v>
      </c>
      <c r="I11" s="212"/>
      <c r="J11" s="212" t="s">
        <v>161</v>
      </c>
      <c r="K11" s="211"/>
      <c r="L11" s="211" t="s">
        <v>162</v>
      </c>
      <c r="M11" s="211"/>
      <c r="N11" s="211" t="s">
        <v>163</v>
      </c>
      <c r="O11" s="211"/>
      <c r="P11" s="212" t="s">
        <v>164</v>
      </c>
      <c r="Q11" s="211"/>
      <c r="R11" s="212" t="s">
        <v>165</v>
      </c>
      <c r="S11" s="211"/>
      <c r="T11" s="212" t="s">
        <v>287</v>
      </c>
      <c r="U11" s="211"/>
      <c r="V11" s="212" t="s">
        <v>166</v>
      </c>
      <c r="W11" s="211"/>
      <c r="X11" s="212" t="s">
        <v>215</v>
      </c>
      <c r="Y11" s="211"/>
      <c r="Z11" s="211" t="s">
        <v>216</v>
      </c>
      <c r="AA11" s="211"/>
      <c r="AB11" s="212" t="s">
        <v>217</v>
      </c>
    </row>
    <row r="12" spans="1:28" ht="20.25" customHeight="1">
      <c r="B12" s="74" t="s">
        <v>10</v>
      </c>
      <c r="C12" s="180"/>
      <c r="D12" s="213" t="s">
        <v>173</v>
      </c>
      <c r="E12" s="211"/>
      <c r="F12" s="213" t="s">
        <v>174</v>
      </c>
      <c r="G12" s="211"/>
      <c r="H12" s="214" t="s">
        <v>175</v>
      </c>
      <c r="I12" s="212"/>
      <c r="J12" s="214" t="s">
        <v>177</v>
      </c>
      <c r="K12" s="211"/>
      <c r="L12" s="213" t="s">
        <v>178</v>
      </c>
      <c r="M12" s="211"/>
      <c r="N12" s="213" t="s">
        <v>179</v>
      </c>
      <c r="O12" s="211"/>
      <c r="P12" s="214" t="s">
        <v>174</v>
      </c>
      <c r="Q12" s="211"/>
      <c r="R12" s="214" t="s">
        <v>180</v>
      </c>
      <c r="S12" s="211"/>
      <c r="T12" s="214" t="s">
        <v>181</v>
      </c>
      <c r="U12" s="211"/>
      <c r="V12" s="214" t="s">
        <v>182</v>
      </c>
      <c r="W12" s="211"/>
      <c r="X12" s="213" t="s">
        <v>184</v>
      </c>
      <c r="Y12" s="211"/>
      <c r="Z12" s="213" t="s">
        <v>218</v>
      </c>
      <c r="AA12" s="211"/>
      <c r="AB12" s="213" t="s">
        <v>188</v>
      </c>
    </row>
    <row r="13" spans="1:28" ht="20.25" customHeight="1">
      <c r="A13" s="104"/>
      <c r="B13" s="104"/>
      <c r="C13" s="104"/>
      <c r="D13" s="186"/>
      <c r="E13" s="186"/>
      <c r="F13" s="186"/>
      <c r="G13" s="186"/>
      <c r="H13" s="186"/>
      <c r="I13" s="186"/>
      <c r="J13" s="73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78"/>
      <c r="AA13" s="186"/>
      <c r="AB13" s="186"/>
    </row>
    <row r="14" spans="1:28" ht="20.25" customHeight="1">
      <c r="A14" s="104" t="s">
        <v>210</v>
      </c>
      <c r="B14" s="104"/>
      <c r="C14" s="104"/>
      <c r="D14" s="178"/>
      <c r="E14" s="178"/>
      <c r="F14" s="178"/>
      <c r="G14" s="178"/>
      <c r="H14" s="178"/>
      <c r="I14" s="178"/>
      <c r="J14" s="73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8" ht="20.25" customHeight="1">
      <c r="A15" s="24" t="s">
        <v>343</v>
      </c>
      <c r="B15" s="104"/>
      <c r="C15" s="104"/>
      <c r="D15" s="196">
        <v>8611242</v>
      </c>
      <c r="E15" s="162"/>
      <c r="F15" s="196">
        <v>56408882</v>
      </c>
      <c r="G15" s="196"/>
      <c r="H15" s="196">
        <v>3470021</v>
      </c>
      <c r="I15" s="196"/>
      <c r="J15" s="196">
        <v>490423</v>
      </c>
      <c r="K15" s="196"/>
      <c r="L15" s="196">
        <v>929166</v>
      </c>
      <c r="M15" s="196"/>
      <c r="N15" s="196">
        <v>54224986</v>
      </c>
      <c r="O15" s="196"/>
      <c r="P15" s="196">
        <v>-6088210</v>
      </c>
      <c r="Q15" s="196"/>
      <c r="R15" s="196">
        <v>5091507</v>
      </c>
      <c r="S15" s="196"/>
      <c r="T15" s="196">
        <v>-91992</v>
      </c>
      <c r="U15" s="196"/>
      <c r="V15" s="196">
        <v>410167</v>
      </c>
      <c r="W15" s="196"/>
      <c r="X15" s="196">
        <f>R15+T15+V15</f>
        <v>5409682</v>
      </c>
      <c r="Y15" s="196"/>
      <c r="Z15" s="196">
        <v>15000000</v>
      </c>
      <c r="AA15" s="196"/>
      <c r="AB15" s="196">
        <f>SUM(D15:P15,X15:Z15)</f>
        <v>138456192</v>
      </c>
    </row>
    <row r="16" spans="1:28" ht="20.25" customHeight="1">
      <c r="A16" s="12" t="s">
        <v>319</v>
      </c>
      <c r="B16" s="74">
        <v>3</v>
      </c>
      <c r="C16" s="104"/>
      <c r="D16" s="234">
        <v>0</v>
      </c>
      <c r="E16" s="235"/>
      <c r="F16" s="234">
        <v>0</v>
      </c>
      <c r="G16" s="236"/>
      <c r="H16" s="234">
        <v>0</v>
      </c>
      <c r="I16" s="236"/>
      <c r="J16" s="234">
        <v>0</v>
      </c>
      <c r="K16" s="236"/>
      <c r="L16" s="234">
        <v>0</v>
      </c>
      <c r="M16" s="236"/>
      <c r="N16" s="234">
        <v>933337</v>
      </c>
      <c r="O16" s="236"/>
      <c r="P16" s="234">
        <v>0</v>
      </c>
      <c r="Q16" s="236"/>
      <c r="R16" s="234">
        <v>0</v>
      </c>
      <c r="S16" s="236"/>
      <c r="T16" s="234">
        <v>0</v>
      </c>
      <c r="U16" s="236"/>
      <c r="V16" s="234">
        <v>0</v>
      </c>
      <c r="W16" s="236"/>
      <c r="X16" s="234">
        <f>R16+T16+V16</f>
        <v>0</v>
      </c>
      <c r="Y16" s="235"/>
      <c r="Z16" s="234">
        <v>0</v>
      </c>
      <c r="AA16" s="235"/>
      <c r="AB16" s="47">
        <f>SUM(D16:P16,X16:Z16)</f>
        <v>933337</v>
      </c>
    </row>
    <row r="17" spans="1:38" ht="20.25" customHeight="1">
      <c r="A17" s="104" t="s">
        <v>211</v>
      </c>
      <c r="B17" s="104"/>
      <c r="C17" s="104"/>
      <c r="D17" s="237">
        <f>SUM(D14:D16)</f>
        <v>8611242</v>
      </c>
      <c r="E17" s="238"/>
      <c r="F17" s="237">
        <f>SUM(F14:F16)</f>
        <v>56408882</v>
      </c>
      <c r="G17" s="238"/>
      <c r="H17" s="237">
        <f>SUM(H14:H16)</f>
        <v>3470021</v>
      </c>
      <c r="I17" s="238"/>
      <c r="J17" s="237">
        <f>SUM(J14:J16)</f>
        <v>490423</v>
      </c>
      <c r="K17" s="238"/>
      <c r="L17" s="237">
        <f>SUM(L14:L16)</f>
        <v>929166</v>
      </c>
      <c r="M17" s="238"/>
      <c r="N17" s="237">
        <f>SUM(N14:N16)</f>
        <v>55158323</v>
      </c>
      <c r="O17" s="230"/>
      <c r="P17" s="237">
        <f>SUM(P14:P16)</f>
        <v>-6088210</v>
      </c>
      <c r="Q17" s="238"/>
      <c r="R17" s="237">
        <f>SUM(R14:R16)</f>
        <v>5091507</v>
      </c>
      <c r="S17" s="238"/>
      <c r="T17" s="237">
        <f>SUM(T14:T16)</f>
        <v>-91992</v>
      </c>
      <c r="U17" s="238"/>
      <c r="V17" s="237">
        <f>SUM(V14:V16)</f>
        <v>410167</v>
      </c>
      <c r="W17" s="238"/>
      <c r="X17" s="237">
        <f>SUM(X14:X16)</f>
        <v>5409682</v>
      </c>
      <c r="Y17" s="238"/>
      <c r="Z17" s="237">
        <f>SUM(Z14:Z16)</f>
        <v>15000000</v>
      </c>
      <c r="AA17" s="238"/>
      <c r="AB17" s="237">
        <f>SUM(AB14:AB16)</f>
        <v>139389529</v>
      </c>
    </row>
    <row r="18" spans="1:38" ht="20.25" customHeight="1">
      <c r="A18" s="104" t="s">
        <v>189</v>
      </c>
      <c r="B18" s="104"/>
      <c r="C18" s="104"/>
      <c r="D18" s="196"/>
      <c r="E18" s="162"/>
      <c r="F18" s="196"/>
      <c r="G18" s="196"/>
      <c r="H18" s="197"/>
      <c r="I18" s="197"/>
      <c r="J18" s="197"/>
      <c r="K18" s="163"/>
      <c r="L18" s="196"/>
      <c r="M18" s="163"/>
      <c r="N18" s="196"/>
      <c r="O18" s="163"/>
      <c r="P18" s="163"/>
      <c r="Q18" s="163"/>
      <c r="R18" s="196"/>
      <c r="S18" s="163"/>
      <c r="T18" s="163"/>
      <c r="U18" s="163"/>
      <c r="V18" s="163"/>
      <c r="W18" s="163"/>
      <c r="X18" s="196"/>
      <c r="Y18" s="163"/>
      <c r="Z18" s="104"/>
      <c r="AA18" s="163"/>
      <c r="AB18" s="196"/>
    </row>
    <row r="19" spans="1:38" ht="20.25" customHeight="1">
      <c r="A19" s="185" t="s">
        <v>219</v>
      </c>
      <c r="B19" s="104"/>
      <c r="C19" s="104"/>
      <c r="D19" s="196"/>
      <c r="E19" s="162"/>
      <c r="F19" s="196"/>
      <c r="G19" s="196"/>
      <c r="H19" s="197"/>
      <c r="I19" s="197"/>
      <c r="J19" s="197"/>
      <c r="K19" s="163"/>
      <c r="L19" s="196"/>
      <c r="M19" s="163"/>
      <c r="N19" s="196"/>
      <c r="O19" s="163"/>
      <c r="P19" s="163"/>
      <c r="Q19" s="163"/>
      <c r="R19" s="196"/>
      <c r="S19" s="163"/>
      <c r="T19" s="163"/>
      <c r="U19" s="163"/>
      <c r="V19" s="163"/>
      <c r="W19" s="163"/>
      <c r="X19" s="196"/>
      <c r="Y19" s="163"/>
      <c r="Z19" s="104"/>
      <c r="AA19" s="163"/>
      <c r="AB19" s="196"/>
    </row>
    <row r="20" spans="1:38" ht="20.25" customHeight="1">
      <c r="A20" s="80" t="s">
        <v>220</v>
      </c>
      <c r="B20" s="74">
        <v>29</v>
      </c>
      <c r="C20" s="74"/>
      <c r="D20" s="156">
        <v>0</v>
      </c>
      <c r="E20" s="215"/>
      <c r="F20" s="156">
        <v>0</v>
      </c>
      <c r="G20" s="216"/>
      <c r="H20" s="156">
        <v>0</v>
      </c>
      <c r="I20" s="217"/>
      <c r="J20" s="156">
        <v>0</v>
      </c>
      <c r="K20" s="218"/>
      <c r="L20" s="156">
        <v>0</v>
      </c>
      <c r="M20" s="218"/>
      <c r="N20" s="216">
        <v>-8413569</v>
      </c>
      <c r="O20" s="218"/>
      <c r="P20" s="219">
        <v>0</v>
      </c>
      <c r="Q20" s="218"/>
      <c r="R20" s="156">
        <v>0</v>
      </c>
      <c r="S20" s="218"/>
      <c r="T20" s="156">
        <v>0</v>
      </c>
      <c r="U20" s="218"/>
      <c r="V20" s="156">
        <v>0</v>
      </c>
      <c r="W20" s="218"/>
      <c r="X20" s="156">
        <f>SUM(R20,T20,V20)</f>
        <v>0</v>
      </c>
      <c r="Y20" s="218"/>
      <c r="Z20" s="156">
        <v>0</v>
      </c>
      <c r="AA20" s="218"/>
      <c r="AB20" s="219">
        <f>SUM(D20:P20,X20:Z20)</f>
        <v>-8413569</v>
      </c>
    </row>
    <row r="21" spans="1:38" ht="20.25" customHeight="1">
      <c r="A21" s="80" t="s">
        <v>192</v>
      </c>
      <c r="B21" s="74">
        <v>19</v>
      </c>
      <c r="C21" s="74"/>
      <c r="D21" s="156">
        <v>0</v>
      </c>
      <c r="E21" s="215"/>
      <c r="F21" s="156">
        <v>0</v>
      </c>
      <c r="G21" s="220"/>
      <c r="H21" s="156">
        <v>0</v>
      </c>
      <c r="I21" s="221"/>
      <c r="J21" s="156">
        <v>0</v>
      </c>
      <c r="K21" s="218"/>
      <c r="L21" s="156">
        <v>0</v>
      </c>
      <c r="M21" s="218"/>
      <c r="N21" s="156">
        <v>0</v>
      </c>
      <c r="O21" s="218"/>
      <c r="P21" s="222">
        <v>-156497</v>
      </c>
      <c r="Q21" s="218"/>
      <c r="R21" s="156">
        <v>0</v>
      </c>
      <c r="S21" s="218"/>
      <c r="T21" s="156">
        <v>0</v>
      </c>
      <c r="U21" s="218"/>
      <c r="V21" s="156">
        <v>0</v>
      </c>
      <c r="W21" s="218"/>
      <c r="X21" s="156">
        <f>SUM(R21,T21,V21)</f>
        <v>0</v>
      </c>
      <c r="Y21" s="218"/>
      <c r="Z21" s="156">
        <v>0</v>
      </c>
      <c r="AA21" s="223"/>
      <c r="AB21" s="222">
        <f>SUM(D21:P21,X21:Z21)</f>
        <v>-156497</v>
      </c>
      <c r="AC21" s="80"/>
      <c r="AD21" s="80"/>
      <c r="AE21" s="80"/>
      <c r="AF21" s="80"/>
      <c r="AG21" s="80"/>
      <c r="AH21" s="80"/>
      <c r="AI21" s="80"/>
      <c r="AJ21" s="80"/>
      <c r="AK21" s="80"/>
      <c r="AL21" s="80"/>
    </row>
    <row r="22" spans="1:38" ht="20.25" customHeight="1">
      <c r="A22" s="185" t="s">
        <v>221</v>
      </c>
      <c r="B22" s="104"/>
      <c r="C22" s="104"/>
      <c r="D22" s="224">
        <f>SUM(D20:D21)</f>
        <v>0</v>
      </c>
      <c r="E22" s="162"/>
      <c r="F22" s="224">
        <f>SUM(F20:F21)</f>
        <v>0</v>
      </c>
      <c r="G22" s="196"/>
      <c r="H22" s="224">
        <f>SUM(H20:H21)</f>
        <v>0</v>
      </c>
      <c r="I22" s="196"/>
      <c r="J22" s="224">
        <f>SUM(J20:J21)</f>
        <v>0</v>
      </c>
      <c r="K22" s="163"/>
      <c r="L22" s="224">
        <f>SUM(L20:L20)</f>
        <v>0</v>
      </c>
      <c r="M22" s="163"/>
      <c r="N22" s="224">
        <f>SUM(N20:N21)</f>
        <v>-8413569</v>
      </c>
      <c r="O22" s="163"/>
      <c r="P22" s="224">
        <f>SUM(P20:P21)</f>
        <v>-156497</v>
      </c>
      <c r="Q22" s="163"/>
      <c r="R22" s="224">
        <f>SUM(R20:R21)</f>
        <v>0</v>
      </c>
      <c r="S22" s="163"/>
      <c r="T22" s="224">
        <f>SUM(T20:T21)</f>
        <v>0</v>
      </c>
      <c r="U22" s="163"/>
      <c r="V22" s="224">
        <f>SUM(V20:V21)</f>
        <v>0</v>
      </c>
      <c r="W22" s="163"/>
      <c r="X22" s="225">
        <f>SUM(R22,T22,V22)</f>
        <v>0</v>
      </c>
      <c r="Y22" s="163"/>
      <c r="Z22" s="224">
        <f>SUM(Z20:Z21)</f>
        <v>0</v>
      </c>
      <c r="AA22" s="194"/>
      <c r="AB22" s="224">
        <f>SUM(AB20:AB21)</f>
        <v>-8570066</v>
      </c>
    </row>
    <row r="23" spans="1:38" ht="20.25" customHeight="1">
      <c r="A23" s="104" t="s">
        <v>222</v>
      </c>
      <c r="B23" s="104"/>
      <c r="C23" s="104"/>
      <c r="D23" s="196"/>
      <c r="E23" s="162"/>
      <c r="F23" s="196"/>
      <c r="G23" s="196"/>
      <c r="H23" s="197"/>
      <c r="I23" s="197"/>
      <c r="J23" s="197"/>
      <c r="K23" s="163"/>
      <c r="L23" s="196"/>
      <c r="M23" s="163"/>
      <c r="N23" s="196"/>
      <c r="O23" s="163"/>
      <c r="P23" s="196"/>
      <c r="Q23" s="163"/>
      <c r="R23" s="196"/>
      <c r="S23" s="163"/>
      <c r="T23" s="196"/>
      <c r="U23" s="163"/>
      <c r="V23" s="196"/>
      <c r="W23" s="163"/>
      <c r="X23" s="196"/>
      <c r="Y23" s="163"/>
      <c r="Z23" s="196"/>
      <c r="AA23" s="163"/>
      <c r="AB23" s="196"/>
    </row>
    <row r="24" spans="1:38" ht="20.25" customHeight="1">
      <c r="A24" s="104" t="s">
        <v>204</v>
      </c>
      <c r="B24" s="104"/>
      <c r="C24" s="104"/>
      <c r="D24" s="83">
        <f>D22</f>
        <v>0</v>
      </c>
      <c r="E24" s="226"/>
      <c r="F24" s="83">
        <f>F22</f>
        <v>0</v>
      </c>
      <c r="G24" s="196"/>
      <c r="H24" s="83">
        <f>H22</f>
        <v>0</v>
      </c>
      <c r="I24" s="196"/>
      <c r="J24" s="83">
        <f>J22</f>
        <v>0</v>
      </c>
      <c r="K24" s="163"/>
      <c r="L24" s="83">
        <f>L22</f>
        <v>0</v>
      </c>
      <c r="M24" s="163"/>
      <c r="N24" s="83">
        <f>N22</f>
        <v>-8413569</v>
      </c>
      <c r="O24" s="163"/>
      <c r="P24" s="83">
        <f>P22</f>
        <v>-156497</v>
      </c>
      <c r="Q24" s="163"/>
      <c r="R24" s="83">
        <f>R22</f>
        <v>0</v>
      </c>
      <c r="S24" s="163"/>
      <c r="T24" s="83">
        <f>T22</f>
        <v>0</v>
      </c>
      <c r="U24" s="163"/>
      <c r="V24" s="83">
        <f>V22</f>
        <v>0</v>
      </c>
      <c r="W24" s="163"/>
      <c r="X24" s="83">
        <f>X22</f>
        <v>0</v>
      </c>
      <c r="Y24" s="226"/>
      <c r="Z24" s="83">
        <f>Z22</f>
        <v>0</v>
      </c>
      <c r="AA24" s="226"/>
      <c r="AB24" s="83">
        <f>AB22</f>
        <v>-8570066</v>
      </c>
    </row>
    <row r="25" spans="1:38" ht="20.25" customHeight="1">
      <c r="A25" s="104" t="s">
        <v>205</v>
      </c>
      <c r="B25" s="104"/>
      <c r="C25" s="104"/>
      <c r="D25" s="217"/>
      <c r="E25" s="227"/>
      <c r="F25" s="217"/>
      <c r="G25" s="217"/>
      <c r="H25" s="217"/>
      <c r="I25" s="217"/>
      <c r="J25" s="217"/>
      <c r="K25" s="69"/>
      <c r="L25" s="217"/>
      <c r="M25" s="69"/>
      <c r="N25" s="216"/>
      <c r="O25" s="69"/>
      <c r="P25" s="69"/>
      <c r="Q25" s="69"/>
      <c r="R25" s="217"/>
      <c r="S25" s="69"/>
      <c r="T25" s="217"/>
      <c r="U25" s="69"/>
      <c r="V25" s="217"/>
      <c r="W25" s="69"/>
      <c r="X25" s="217"/>
      <c r="Y25" s="227"/>
      <c r="Z25" s="217"/>
      <c r="AA25" s="227"/>
      <c r="AB25" s="216"/>
    </row>
    <row r="26" spans="1:38" ht="20.25" customHeight="1">
      <c r="A26" s="80" t="s">
        <v>206</v>
      </c>
      <c r="B26" s="104"/>
      <c r="C26" s="104"/>
      <c r="D26" s="156">
        <v>0</v>
      </c>
      <c r="E26" s="156"/>
      <c r="F26" s="156">
        <v>0</v>
      </c>
      <c r="G26" s="156"/>
      <c r="H26" s="156">
        <v>0</v>
      </c>
      <c r="I26" s="156"/>
      <c r="J26" s="156">
        <v>0</v>
      </c>
      <c r="K26" s="156"/>
      <c r="L26" s="156">
        <v>0</v>
      </c>
      <c r="M26" s="69"/>
      <c r="N26" s="216">
        <v>2065828</v>
      </c>
      <c r="O26" s="69"/>
      <c r="P26" s="156">
        <v>0</v>
      </c>
      <c r="Q26" s="69"/>
      <c r="R26" s="156">
        <v>0</v>
      </c>
      <c r="S26" s="69"/>
      <c r="T26" s="156">
        <v>0</v>
      </c>
      <c r="U26" s="69"/>
      <c r="V26" s="156">
        <v>0</v>
      </c>
      <c r="W26" s="69"/>
      <c r="X26" s="156">
        <f>SUM(R26,T26,V26)</f>
        <v>0</v>
      </c>
      <c r="Y26" s="227"/>
      <c r="Z26" s="156">
        <v>0</v>
      </c>
      <c r="AA26" s="227"/>
      <c r="AB26" s="219">
        <f>SUM(D26:P26,X26:Z26)</f>
        <v>2065828</v>
      </c>
    </row>
    <row r="27" spans="1:38" ht="20.25" customHeight="1">
      <c r="A27" s="80" t="s">
        <v>207</v>
      </c>
      <c r="B27" s="104"/>
      <c r="C27" s="104"/>
      <c r="D27" s="156"/>
      <c r="E27" s="156"/>
      <c r="F27" s="156"/>
      <c r="G27" s="156"/>
      <c r="H27" s="156"/>
      <c r="I27" s="156"/>
      <c r="J27" s="156"/>
      <c r="K27" s="156"/>
      <c r="L27" s="156"/>
      <c r="M27" s="69"/>
      <c r="N27" s="156"/>
      <c r="O27" s="69"/>
      <c r="P27" s="156"/>
      <c r="Q27" s="69"/>
      <c r="R27" s="156"/>
      <c r="S27" s="69"/>
      <c r="T27" s="156"/>
      <c r="U27" s="69"/>
      <c r="V27" s="156"/>
      <c r="W27" s="69"/>
      <c r="X27" s="156"/>
      <c r="Y27" s="227"/>
      <c r="Z27" s="156"/>
      <c r="AA27" s="227"/>
      <c r="AB27" s="219"/>
    </row>
    <row r="28" spans="1:38" ht="20.25" customHeight="1">
      <c r="A28" s="80" t="s">
        <v>296</v>
      </c>
      <c r="B28" s="104"/>
      <c r="C28" s="104"/>
      <c r="D28" s="156"/>
      <c r="E28" s="156"/>
      <c r="F28" s="156"/>
      <c r="G28" s="156"/>
      <c r="H28" s="156"/>
      <c r="I28" s="156"/>
      <c r="J28" s="156"/>
      <c r="K28" s="156"/>
      <c r="L28" s="156"/>
      <c r="M28" s="69"/>
      <c r="N28" s="156"/>
      <c r="O28" s="69"/>
      <c r="P28" s="156"/>
      <c r="Q28" s="69"/>
      <c r="R28" s="156"/>
      <c r="S28" s="69"/>
      <c r="T28" s="156"/>
      <c r="U28" s="69"/>
      <c r="V28" s="156"/>
      <c r="W28" s="69"/>
      <c r="X28" s="156"/>
      <c r="Y28" s="227"/>
      <c r="Z28" s="156"/>
      <c r="AA28" s="227"/>
      <c r="AB28" s="219"/>
    </row>
    <row r="29" spans="1:38" ht="20.25" customHeight="1">
      <c r="A29" s="80" t="s">
        <v>208</v>
      </c>
      <c r="B29" s="74">
        <v>21</v>
      </c>
      <c r="C29" s="104"/>
      <c r="D29" s="190">
        <v>0</v>
      </c>
      <c r="E29" s="156"/>
      <c r="F29" s="156">
        <v>0</v>
      </c>
      <c r="G29" s="156"/>
      <c r="H29" s="156">
        <v>0</v>
      </c>
      <c r="I29" s="156"/>
      <c r="J29" s="156">
        <v>0</v>
      </c>
      <c r="K29" s="156"/>
      <c r="L29" s="156">
        <v>0</v>
      </c>
      <c r="M29" s="69"/>
      <c r="N29" s="156">
        <v>306068</v>
      </c>
      <c r="O29" s="69"/>
      <c r="P29" s="156">
        <v>0</v>
      </c>
      <c r="Q29" s="69"/>
      <c r="R29" s="156">
        <v>0</v>
      </c>
      <c r="S29" s="69"/>
      <c r="T29" s="156">
        <v>0</v>
      </c>
      <c r="U29" s="69"/>
      <c r="V29" s="156">
        <v>0</v>
      </c>
      <c r="W29" s="69"/>
      <c r="X29" s="156">
        <f>SUM(R29,T29,V29)</f>
        <v>0</v>
      </c>
      <c r="Y29" s="227"/>
      <c r="Z29" s="156">
        <v>0</v>
      </c>
      <c r="AA29" s="227"/>
      <c r="AB29" s="219">
        <f t="shared" ref="AB29:AB30" si="0">SUM(D29:P29,X29:Z29)</f>
        <v>306068</v>
      </c>
      <c r="AK29" s="240"/>
    </row>
    <row r="30" spans="1:38" ht="20.25" customHeight="1">
      <c r="A30" s="80" t="s">
        <v>209</v>
      </c>
      <c r="B30" s="104"/>
      <c r="C30" s="104"/>
      <c r="D30" s="157">
        <v>0</v>
      </c>
      <c r="E30" s="218"/>
      <c r="F30" s="157">
        <v>0</v>
      </c>
      <c r="G30" s="218"/>
      <c r="H30" s="157">
        <v>0</v>
      </c>
      <c r="I30" s="218"/>
      <c r="J30" s="157">
        <v>0</v>
      </c>
      <c r="K30" s="218"/>
      <c r="L30" s="157">
        <v>0</v>
      </c>
      <c r="M30" s="218"/>
      <c r="N30" s="157">
        <v>0</v>
      </c>
      <c r="O30" s="218"/>
      <c r="P30" s="157">
        <v>0</v>
      </c>
      <c r="Q30" s="218"/>
      <c r="R30" s="157">
        <v>0</v>
      </c>
      <c r="T30" s="157">
        <v>38220</v>
      </c>
      <c r="U30" s="218"/>
      <c r="V30" s="157">
        <v>78400</v>
      </c>
      <c r="W30" s="218"/>
      <c r="X30" s="157">
        <f>SUM(R30,T30,V30)</f>
        <v>116620</v>
      </c>
      <c r="Y30" s="218"/>
      <c r="Z30" s="157">
        <v>0</v>
      </c>
      <c r="AA30" s="218"/>
      <c r="AB30" s="47">
        <f t="shared" si="0"/>
        <v>116620</v>
      </c>
      <c r="AC30" s="77"/>
      <c r="AD30" s="89"/>
      <c r="AE30" s="90"/>
      <c r="AF30" s="25"/>
      <c r="AG30" s="90"/>
      <c r="AH30" s="25"/>
      <c r="AI30" s="90"/>
      <c r="AJ30" s="25"/>
      <c r="AK30" s="90"/>
      <c r="AL30" s="25"/>
    </row>
    <row r="31" spans="1:38" ht="20.25" customHeight="1">
      <c r="A31" s="104" t="s">
        <v>132</v>
      </c>
      <c r="B31" s="104"/>
      <c r="C31" s="104"/>
      <c r="D31" s="83">
        <f>SUM(D26:D30)</f>
        <v>0</v>
      </c>
      <c r="E31" s="162"/>
      <c r="F31" s="83">
        <f>SUM(F26:F30)</f>
        <v>0</v>
      </c>
      <c r="G31" s="196"/>
      <c r="H31" s="83">
        <f>SUM(H26:H30)</f>
        <v>0</v>
      </c>
      <c r="I31" s="197"/>
      <c r="J31" s="83">
        <f>SUM(J26:J30)</f>
        <v>0</v>
      </c>
      <c r="K31" s="163"/>
      <c r="L31" s="83">
        <f>SUM(L26:L30)</f>
        <v>0</v>
      </c>
      <c r="M31" s="163"/>
      <c r="N31" s="83">
        <f>SUM(N26:N30)</f>
        <v>2371896</v>
      </c>
      <c r="O31" s="163"/>
      <c r="P31" s="83">
        <f>SUM(P26:P30)</f>
        <v>0</v>
      </c>
      <c r="Q31" s="163"/>
      <c r="R31" s="83">
        <f>SUM(R26:R30)</f>
        <v>0</v>
      </c>
      <c r="S31" s="163"/>
      <c r="T31" s="83">
        <f>SUM(T26:T30)</f>
        <v>38220</v>
      </c>
      <c r="U31" s="163"/>
      <c r="V31" s="83">
        <f>SUM(V26:V30)</f>
        <v>78400</v>
      </c>
      <c r="W31" s="163"/>
      <c r="X31" s="83">
        <f>SUM(X26:X30)</f>
        <v>116620</v>
      </c>
      <c r="Y31" s="163"/>
      <c r="Z31" s="83">
        <f>SUM(Z26:Z30)</f>
        <v>0</v>
      </c>
      <c r="AA31" s="163"/>
      <c r="AB31" s="83">
        <f>SUM(AB26:AB30)</f>
        <v>2488516</v>
      </c>
      <c r="AK31" s="240"/>
    </row>
    <row r="32" spans="1:38" ht="20.25" hidden="1" customHeight="1">
      <c r="A32" s="80" t="s">
        <v>223</v>
      </c>
      <c r="B32" s="74"/>
      <c r="C32" s="74"/>
      <c r="D32" s="85">
        <v>0</v>
      </c>
      <c r="E32" s="162"/>
      <c r="F32" s="228">
        <v>0</v>
      </c>
      <c r="G32" s="196"/>
      <c r="H32" s="85">
        <v>0</v>
      </c>
      <c r="I32" s="197"/>
      <c r="J32" s="228">
        <v>0</v>
      </c>
      <c r="K32" s="163"/>
      <c r="L32" s="229"/>
      <c r="M32" s="163"/>
      <c r="N32" s="229"/>
      <c r="O32" s="163"/>
      <c r="P32" s="163"/>
      <c r="Q32" s="163"/>
      <c r="R32" s="85">
        <v>0</v>
      </c>
      <c r="S32" s="163">
        <v>0</v>
      </c>
      <c r="T32" s="85">
        <v>0</v>
      </c>
      <c r="U32" s="163"/>
      <c r="V32" s="85">
        <v>0</v>
      </c>
      <c r="W32" s="163"/>
      <c r="X32" s="85">
        <v>0</v>
      </c>
      <c r="Y32" s="163">
        <v>0</v>
      </c>
      <c r="Z32" s="85">
        <v>0</v>
      </c>
      <c r="AA32" s="163"/>
      <c r="AB32" s="230">
        <v>0</v>
      </c>
      <c r="AK32" s="240"/>
    </row>
    <row r="33" spans="1:37" ht="20.25" hidden="1" customHeight="1">
      <c r="A33" s="80" t="s">
        <v>224</v>
      </c>
      <c r="B33" s="74">
        <v>29</v>
      </c>
      <c r="C33" s="74"/>
      <c r="D33" s="85">
        <v>0</v>
      </c>
      <c r="E33" s="162"/>
      <c r="F33" s="85">
        <v>0</v>
      </c>
      <c r="G33" s="196"/>
      <c r="H33" s="85">
        <v>0</v>
      </c>
      <c r="I33" s="197"/>
      <c r="J33" s="85">
        <v>0</v>
      </c>
      <c r="K33" s="163"/>
      <c r="L33" s="85">
        <v>0</v>
      </c>
      <c r="M33" s="163"/>
      <c r="N33" s="85">
        <v>0</v>
      </c>
      <c r="O33" s="163"/>
      <c r="P33" s="163"/>
      <c r="Q33" s="163"/>
      <c r="R33" s="85"/>
      <c r="S33" s="163"/>
      <c r="T33" s="85"/>
      <c r="U33" s="163"/>
      <c r="V33" s="85"/>
      <c r="W33" s="163"/>
      <c r="X33" s="85">
        <v>0</v>
      </c>
      <c r="Y33" s="163"/>
      <c r="Z33" s="219"/>
      <c r="AA33" s="163"/>
      <c r="AB33" s="219">
        <f>D33+F33+L33+N33+X33+H33+J33+Z33</f>
        <v>0</v>
      </c>
      <c r="AK33" s="240"/>
    </row>
    <row r="34" spans="1:37" ht="20.25" hidden="1" customHeight="1">
      <c r="A34" s="80" t="s">
        <v>225</v>
      </c>
      <c r="B34" s="74"/>
      <c r="C34" s="74"/>
      <c r="D34" s="85"/>
      <c r="E34" s="162"/>
      <c r="F34" s="85"/>
      <c r="G34" s="196"/>
      <c r="H34" s="85"/>
      <c r="I34" s="197"/>
      <c r="J34" s="85"/>
      <c r="K34" s="163"/>
      <c r="L34" s="85"/>
      <c r="M34" s="163"/>
      <c r="N34" s="85"/>
      <c r="O34" s="163"/>
      <c r="P34" s="163"/>
      <c r="Q34" s="163"/>
      <c r="R34" s="85"/>
      <c r="S34" s="163"/>
      <c r="T34" s="85"/>
      <c r="U34" s="163"/>
      <c r="V34" s="85"/>
      <c r="W34" s="163"/>
      <c r="X34" s="85"/>
      <c r="Y34" s="163"/>
      <c r="Z34" s="85"/>
      <c r="AA34" s="163"/>
      <c r="AB34" s="104"/>
      <c r="AK34" s="240"/>
    </row>
    <row r="35" spans="1:37" ht="20.25" hidden="1" customHeight="1">
      <c r="A35" s="80" t="s">
        <v>226</v>
      </c>
      <c r="B35" s="74">
        <v>29</v>
      </c>
      <c r="C35" s="74"/>
      <c r="D35" s="85">
        <v>0</v>
      </c>
      <c r="E35" s="162"/>
      <c r="F35" s="85">
        <v>0</v>
      </c>
      <c r="G35" s="196"/>
      <c r="H35" s="85">
        <v>0</v>
      </c>
      <c r="I35" s="197"/>
      <c r="J35" s="85">
        <v>0</v>
      </c>
      <c r="K35" s="163"/>
      <c r="L35" s="85">
        <v>0</v>
      </c>
      <c r="M35" s="163"/>
      <c r="N35" s="229"/>
      <c r="O35" s="163"/>
      <c r="P35" s="163"/>
      <c r="Q35" s="163"/>
      <c r="R35" s="85">
        <v>0</v>
      </c>
      <c r="S35" s="163"/>
      <c r="T35" s="85">
        <v>0</v>
      </c>
      <c r="U35" s="163"/>
      <c r="V35" s="85">
        <v>0</v>
      </c>
      <c r="W35" s="163"/>
      <c r="X35" s="85">
        <v>0</v>
      </c>
      <c r="Y35" s="163"/>
      <c r="Z35" s="85">
        <v>0</v>
      </c>
      <c r="AA35" s="163"/>
      <c r="AB35" s="219">
        <f>D35+F35+L35+N35+X35+H35+J35</f>
        <v>0</v>
      </c>
      <c r="AK35" s="240"/>
    </row>
    <row r="36" spans="1:37" s="148" customFormat="1" ht="20.25" customHeight="1">
      <c r="A36" s="178" t="s">
        <v>309</v>
      </c>
      <c r="B36" s="178"/>
      <c r="C36" s="231"/>
      <c r="D36" s="163"/>
      <c r="E36" s="231"/>
      <c r="F36" s="163"/>
      <c r="G36" s="231"/>
      <c r="H36" s="163"/>
      <c r="I36" s="231"/>
      <c r="J36" s="163"/>
      <c r="K36" s="231"/>
      <c r="L36" s="163"/>
      <c r="M36" s="230"/>
      <c r="N36" s="163"/>
      <c r="O36" s="231"/>
      <c r="P36" s="163"/>
      <c r="Q36" s="231"/>
      <c r="R36" s="178"/>
      <c r="S36" s="231"/>
      <c r="T36" s="163"/>
      <c r="U36" s="231"/>
      <c r="V36" s="163"/>
      <c r="W36" s="231"/>
      <c r="X36" s="163"/>
      <c r="Y36" s="231"/>
      <c r="Z36" s="196"/>
      <c r="AA36" s="231"/>
      <c r="AB36" s="163"/>
      <c r="AC36" s="231"/>
      <c r="AD36" s="161"/>
      <c r="AE36" s="231"/>
      <c r="AF36" s="161"/>
      <c r="AG36" s="231"/>
      <c r="AH36" s="161"/>
      <c r="AI36" s="231"/>
      <c r="AJ36" s="161"/>
      <c r="AK36" s="231"/>
    </row>
    <row r="37" spans="1:37" ht="20.25" customHeight="1">
      <c r="A37" s="178" t="s">
        <v>310</v>
      </c>
      <c r="B37" s="74">
        <v>23</v>
      </c>
      <c r="C37" s="74"/>
      <c r="D37" s="190">
        <v>0</v>
      </c>
      <c r="E37" s="215"/>
      <c r="F37" s="156">
        <v>0</v>
      </c>
      <c r="G37" s="216"/>
      <c r="H37" s="156">
        <v>0</v>
      </c>
      <c r="I37" s="217"/>
      <c r="J37" s="156">
        <v>0</v>
      </c>
      <c r="K37" s="218"/>
      <c r="L37" s="156">
        <v>0</v>
      </c>
      <c r="M37" s="163"/>
      <c r="N37" s="216">
        <v>-750839</v>
      </c>
      <c r="O37" s="163"/>
      <c r="P37" s="156">
        <v>0</v>
      </c>
      <c r="Q37" s="163"/>
      <c r="R37" s="156">
        <v>0</v>
      </c>
      <c r="S37" s="218"/>
      <c r="T37" s="156">
        <v>0</v>
      </c>
      <c r="U37" s="218"/>
      <c r="V37" s="156">
        <v>0</v>
      </c>
      <c r="W37" s="218"/>
      <c r="X37" s="156">
        <f>SUM(R37,T37,V37)</f>
        <v>0</v>
      </c>
      <c r="Y37" s="218"/>
      <c r="Z37" s="156">
        <v>0</v>
      </c>
      <c r="AA37" s="163"/>
      <c r="AB37" s="219">
        <f>D37+F37+H37+J37+L37+N37+X37+P37</f>
        <v>-750839</v>
      </c>
      <c r="AK37" s="240"/>
    </row>
    <row r="38" spans="1:37" ht="20.25" customHeight="1">
      <c r="A38" s="80" t="s">
        <v>289</v>
      </c>
      <c r="B38" s="74"/>
      <c r="C38" s="74"/>
      <c r="D38" s="156">
        <v>0</v>
      </c>
      <c r="E38" s="215"/>
      <c r="F38" s="156">
        <v>0</v>
      </c>
      <c r="G38" s="216"/>
      <c r="H38" s="156">
        <v>0</v>
      </c>
      <c r="I38" s="217"/>
      <c r="J38" s="156">
        <v>0</v>
      </c>
      <c r="K38" s="218"/>
      <c r="L38" s="156">
        <v>0</v>
      </c>
      <c r="M38" s="163"/>
      <c r="N38" s="229">
        <v>3591</v>
      </c>
      <c r="O38" s="163"/>
      <c r="P38" s="156">
        <v>0</v>
      </c>
      <c r="Q38" s="163"/>
      <c r="R38" s="156">
        <v>-3591</v>
      </c>
      <c r="S38" s="218"/>
      <c r="T38" s="156">
        <v>0</v>
      </c>
      <c r="U38" s="218"/>
      <c r="V38" s="156">
        <v>0</v>
      </c>
      <c r="W38" s="218"/>
      <c r="X38" s="156">
        <f>SUM(R38,T38,V38)</f>
        <v>-3591</v>
      </c>
      <c r="Y38" s="218"/>
      <c r="Z38" s="156">
        <v>0</v>
      </c>
      <c r="AA38" s="163"/>
      <c r="AB38" s="219">
        <f>D38+F38+H38+J38+L38+N38+X38+P38</f>
        <v>0</v>
      </c>
      <c r="AK38" s="240"/>
    </row>
    <row r="39" spans="1:37" ht="20.25" customHeight="1" thickBot="1">
      <c r="A39" s="104" t="s">
        <v>212</v>
      </c>
      <c r="B39" s="104"/>
      <c r="C39" s="104"/>
      <c r="D39" s="232">
        <f>D17+D24+D31+SUM(D32:D38)</f>
        <v>8611242</v>
      </c>
      <c r="E39" s="233"/>
      <c r="F39" s="232">
        <f>F17+F24+F31+SUM(F32:F38)</f>
        <v>56408882</v>
      </c>
      <c r="G39" s="184"/>
      <c r="H39" s="232">
        <f>H17+H24+H31+SUM(H32:H38)</f>
        <v>3470021</v>
      </c>
      <c r="I39" s="184"/>
      <c r="J39" s="232">
        <f>J17+J24+J31+SUM(J32:J38)</f>
        <v>490423</v>
      </c>
      <c r="K39" s="87"/>
      <c r="L39" s="232">
        <f>L17+L24+L31+SUM(L32:L38)</f>
        <v>929166</v>
      </c>
      <c r="M39" s="87"/>
      <c r="N39" s="232">
        <f>N17+N24+N31+SUM(N32:N38)</f>
        <v>48369402</v>
      </c>
      <c r="O39" s="87"/>
      <c r="P39" s="232">
        <f>P17+P24+P31+SUM(P32:P38)</f>
        <v>-6244707</v>
      </c>
      <c r="Q39" s="87"/>
      <c r="R39" s="232">
        <f>R17+R24+R31+SUM(R32:R38)</f>
        <v>5087916</v>
      </c>
      <c r="S39" s="87"/>
      <c r="T39" s="232">
        <f>T17+T24+T31+SUM(T32:T38)</f>
        <v>-53772</v>
      </c>
      <c r="U39" s="87"/>
      <c r="V39" s="232">
        <f>V17+V24+V31+SUM(V32:V38)</f>
        <v>488567</v>
      </c>
      <c r="W39" s="87"/>
      <c r="X39" s="232">
        <f>X17+X24+X31+SUM(X32:X38)</f>
        <v>5522711</v>
      </c>
      <c r="Y39" s="233"/>
      <c r="Z39" s="232">
        <f>Z17+Z24+Z31+SUM(Z32:Z38)</f>
        <v>15000000</v>
      </c>
      <c r="AA39" s="233"/>
      <c r="AB39" s="232">
        <f>AB17+AB24+AB31+SUM(AB32:AB38)</f>
        <v>132557140</v>
      </c>
      <c r="AK39" s="240"/>
    </row>
    <row r="40" spans="1:37" ht="20.25" customHeight="1" thickTop="1"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37" ht="20.25" customHeight="1">
      <c r="A41" s="171" t="s">
        <v>134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</row>
    <row r="42" spans="1:37" ht="20.25" customHeight="1">
      <c r="A42" s="171" t="s">
        <v>135</v>
      </c>
      <c r="B42" s="171"/>
      <c r="C42" s="171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</row>
    <row r="43" spans="1:37" ht="20.25" customHeight="1">
      <c r="A43" s="173" t="s">
        <v>136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</row>
    <row r="44" spans="1:37" ht="20.25" customHeight="1">
      <c r="A44" s="209"/>
      <c r="B44" s="209"/>
      <c r="C44" s="209"/>
      <c r="AB44" s="176" t="s">
        <v>3</v>
      </c>
    </row>
    <row r="45" spans="1:37" ht="20.25" customHeight="1">
      <c r="A45" s="210"/>
      <c r="B45" s="210"/>
      <c r="C45" s="210"/>
      <c r="D45" s="288" t="s">
        <v>213</v>
      </c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</row>
    <row r="46" spans="1:37" ht="20.25" customHeight="1">
      <c r="A46" s="210"/>
      <c r="B46" s="210"/>
      <c r="C46" s="210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289" t="s">
        <v>325</v>
      </c>
      <c r="S46" s="289"/>
      <c r="T46" s="289"/>
      <c r="U46" s="289"/>
      <c r="V46" s="289"/>
      <c r="W46" s="289"/>
      <c r="X46" s="289"/>
      <c r="Y46" s="177"/>
      <c r="AA46" s="177"/>
      <c r="AB46" s="177"/>
    </row>
    <row r="47" spans="1:37" ht="20.25" customHeight="1">
      <c r="A47" s="210"/>
      <c r="B47" s="210"/>
      <c r="C47" s="210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211"/>
      <c r="S47" s="211"/>
      <c r="T47" s="211"/>
      <c r="U47" s="211"/>
      <c r="V47" s="212" t="s">
        <v>339</v>
      </c>
      <c r="W47" s="211"/>
      <c r="X47" s="211"/>
      <c r="Y47" s="177"/>
      <c r="AA47" s="177"/>
      <c r="AB47" s="177"/>
    </row>
    <row r="48" spans="1:37" ht="20.25" customHeight="1">
      <c r="A48" s="210"/>
      <c r="B48" s="210"/>
      <c r="C48" s="210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211"/>
      <c r="S48" s="211"/>
      <c r="T48" s="211"/>
      <c r="U48" s="211"/>
      <c r="V48" s="212" t="s">
        <v>139</v>
      </c>
      <c r="W48" s="211"/>
      <c r="X48" s="211"/>
      <c r="Y48" s="177"/>
      <c r="AA48" s="177"/>
      <c r="AB48" s="177"/>
    </row>
    <row r="49" spans="1:28" ht="20.25" customHeight="1">
      <c r="A49" s="210"/>
      <c r="B49" s="210"/>
      <c r="C49" s="210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9"/>
      <c r="S49" s="211"/>
      <c r="T49" s="211" t="s">
        <v>292</v>
      </c>
      <c r="U49" s="211"/>
      <c r="V49" s="212" t="s">
        <v>141</v>
      </c>
      <c r="W49" s="211"/>
      <c r="X49" s="211" t="s">
        <v>143</v>
      </c>
      <c r="Y49" s="177"/>
      <c r="AA49" s="177"/>
      <c r="AB49" s="177"/>
    </row>
    <row r="50" spans="1:28" ht="20.25" customHeight="1">
      <c r="D50" s="211" t="s">
        <v>145</v>
      </c>
      <c r="E50" s="211"/>
      <c r="F50" s="212" t="s">
        <v>74</v>
      </c>
      <c r="G50" s="211"/>
      <c r="J50" s="212" t="s">
        <v>148</v>
      </c>
      <c r="K50" s="211"/>
      <c r="M50" s="211"/>
      <c r="N50" s="211" t="s">
        <v>149</v>
      </c>
      <c r="O50" s="211"/>
      <c r="P50" s="211"/>
      <c r="Q50" s="211"/>
      <c r="R50" s="212" t="s">
        <v>338</v>
      </c>
      <c r="S50" s="211"/>
      <c r="T50" s="212" t="s">
        <v>293</v>
      </c>
      <c r="U50" s="211"/>
      <c r="V50" s="212" t="s">
        <v>150</v>
      </c>
      <c r="W50" s="211"/>
      <c r="X50" s="212" t="s">
        <v>152</v>
      </c>
      <c r="Y50" s="211"/>
      <c r="Z50" s="212" t="s">
        <v>153</v>
      </c>
      <c r="AA50" s="211"/>
      <c r="AB50" s="211" t="s">
        <v>85</v>
      </c>
    </row>
    <row r="51" spans="1:28" ht="20.25" customHeight="1">
      <c r="D51" s="211" t="s">
        <v>157</v>
      </c>
      <c r="E51" s="211"/>
      <c r="F51" s="212" t="s">
        <v>214</v>
      </c>
      <c r="G51" s="211"/>
      <c r="H51" s="212" t="s">
        <v>159</v>
      </c>
      <c r="I51" s="212"/>
      <c r="J51" s="212" t="s">
        <v>161</v>
      </c>
      <c r="K51" s="211"/>
      <c r="L51" s="211" t="s">
        <v>162</v>
      </c>
      <c r="M51" s="211"/>
      <c r="N51" s="211" t="s">
        <v>163</v>
      </c>
      <c r="O51" s="211"/>
      <c r="P51" s="212" t="s">
        <v>164</v>
      </c>
      <c r="Q51" s="211"/>
      <c r="R51" s="212" t="s">
        <v>165</v>
      </c>
      <c r="S51" s="211"/>
      <c r="T51" s="212" t="s">
        <v>287</v>
      </c>
      <c r="U51" s="211"/>
      <c r="V51" s="212" t="s">
        <v>166</v>
      </c>
      <c r="W51" s="211"/>
      <c r="X51" s="212" t="s">
        <v>215</v>
      </c>
      <c r="Y51" s="211"/>
      <c r="Z51" s="211" t="s">
        <v>216</v>
      </c>
      <c r="AA51" s="211"/>
      <c r="AB51" s="212" t="s">
        <v>217</v>
      </c>
    </row>
    <row r="52" spans="1:28" ht="20.25" customHeight="1">
      <c r="B52" s="74" t="s">
        <v>10</v>
      </c>
      <c r="C52" s="180"/>
      <c r="D52" s="213" t="s">
        <v>173</v>
      </c>
      <c r="E52" s="211"/>
      <c r="F52" s="213" t="s">
        <v>174</v>
      </c>
      <c r="G52" s="211"/>
      <c r="H52" s="214" t="s">
        <v>175</v>
      </c>
      <c r="I52" s="212"/>
      <c r="J52" s="214" t="s">
        <v>177</v>
      </c>
      <c r="K52" s="211"/>
      <c r="L52" s="213" t="s">
        <v>178</v>
      </c>
      <c r="M52" s="211"/>
      <c r="N52" s="213" t="s">
        <v>179</v>
      </c>
      <c r="O52" s="211"/>
      <c r="P52" s="214" t="s">
        <v>174</v>
      </c>
      <c r="Q52" s="211"/>
      <c r="R52" s="214" t="s">
        <v>180</v>
      </c>
      <c r="S52" s="211"/>
      <c r="T52" s="214" t="s">
        <v>181</v>
      </c>
      <c r="U52" s="211"/>
      <c r="V52" s="214" t="s">
        <v>182</v>
      </c>
      <c r="W52" s="211"/>
      <c r="X52" s="213" t="s">
        <v>184</v>
      </c>
      <c r="Y52" s="211"/>
      <c r="Z52" s="213" t="s">
        <v>218</v>
      </c>
      <c r="AA52" s="211"/>
      <c r="AB52" s="213" t="s">
        <v>188</v>
      </c>
    </row>
    <row r="53" spans="1:28" ht="20.25" customHeight="1">
      <c r="A53" s="104"/>
      <c r="B53" s="104"/>
      <c r="C53" s="104"/>
      <c r="D53" s="186"/>
      <c r="E53" s="186"/>
      <c r="F53" s="186"/>
      <c r="G53" s="186"/>
      <c r="H53" s="186"/>
      <c r="I53" s="186"/>
      <c r="J53" s="73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78"/>
      <c r="AA53" s="186"/>
      <c r="AB53" s="186"/>
    </row>
    <row r="54" spans="1:28" ht="20.25" customHeight="1">
      <c r="A54" s="104" t="s">
        <v>312</v>
      </c>
      <c r="B54" s="104"/>
      <c r="C54" s="104"/>
      <c r="D54" s="178"/>
      <c r="E54" s="178"/>
      <c r="F54" s="178"/>
      <c r="G54" s="178"/>
      <c r="H54" s="178"/>
      <c r="I54" s="178"/>
      <c r="J54" s="73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s="104" customFormat="1" ht="20.25" customHeight="1">
      <c r="A55" s="24" t="s">
        <v>313</v>
      </c>
      <c r="D55" s="239">
        <v>8611242</v>
      </c>
      <c r="E55" s="239"/>
      <c r="F55" s="239">
        <v>56408882</v>
      </c>
      <c r="G55" s="239"/>
      <c r="H55" s="239">
        <v>3470021</v>
      </c>
      <c r="I55" s="239"/>
      <c r="J55" s="239">
        <v>490423</v>
      </c>
      <c r="K55" s="239"/>
      <c r="L55" s="239">
        <v>929166</v>
      </c>
      <c r="M55" s="239"/>
      <c r="N55" s="239">
        <v>48369402</v>
      </c>
      <c r="O55" s="239"/>
      <c r="P55" s="239">
        <v>-6244707</v>
      </c>
      <c r="Q55" s="239"/>
      <c r="R55" s="239">
        <v>5087916</v>
      </c>
      <c r="S55" s="239"/>
      <c r="T55" s="239">
        <v>-53772</v>
      </c>
      <c r="U55" s="239"/>
      <c r="V55" s="239">
        <v>488567</v>
      </c>
      <c r="W55" s="239"/>
      <c r="X55" s="239">
        <f>R55+T55+V55</f>
        <v>5522711</v>
      </c>
      <c r="Y55" s="239"/>
      <c r="Z55" s="239">
        <v>15000000</v>
      </c>
      <c r="AA55" s="239"/>
      <c r="AB55" s="239">
        <f>SUM(D55:P55,X55:Z55)</f>
        <v>132557140</v>
      </c>
    </row>
    <row r="56" spans="1:28" ht="20.25" customHeight="1">
      <c r="A56" s="104" t="s">
        <v>189</v>
      </c>
      <c r="B56" s="104"/>
      <c r="C56" s="104"/>
      <c r="D56" s="196"/>
      <c r="E56" s="162"/>
      <c r="F56" s="196"/>
      <c r="G56" s="196"/>
      <c r="H56" s="197"/>
      <c r="I56" s="197"/>
      <c r="J56" s="197"/>
      <c r="K56" s="163"/>
      <c r="L56" s="196"/>
      <c r="M56" s="163"/>
      <c r="N56" s="196"/>
      <c r="O56" s="163"/>
      <c r="P56" s="163"/>
      <c r="Q56" s="163"/>
      <c r="R56" s="196"/>
      <c r="S56" s="163"/>
      <c r="T56" s="163"/>
      <c r="U56" s="163"/>
      <c r="V56" s="163"/>
      <c r="W56" s="163"/>
      <c r="X56" s="196"/>
      <c r="Y56" s="163"/>
      <c r="Z56" s="104"/>
      <c r="AA56" s="163"/>
      <c r="AB56" s="196"/>
    </row>
    <row r="57" spans="1:28" ht="20.25" customHeight="1">
      <c r="A57" s="185" t="s">
        <v>219</v>
      </c>
      <c r="B57" s="104"/>
      <c r="C57" s="104"/>
      <c r="D57" s="196"/>
      <c r="E57" s="162"/>
      <c r="F57" s="196"/>
      <c r="G57" s="196"/>
      <c r="H57" s="197"/>
      <c r="I57" s="197"/>
      <c r="J57" s="197"/>
      <c r="K57" s="163"/>
      <c r="L57" s="196"/>
      <c r="M57" s="163"/>
      <c r="N57" s="196"/>
      <c r="O57" s="163"/>
      <c r="P57" s="163"/>
      <c r="Q57" s="163"/>
      <c r="R57" s="196"/>
      <c r="S57" s="163"/>
      <c r="T57" s="163"/>
      <c r="U57" s="163"/>
      <c r="V57" s="163"/>
      <c r="W57" s="163"/>
      <c r="X57" s="196"/>
      <c r="Y57" s="163"/>
      <c r="Z57" s="104"/>
      <c r="AA57" s="163"/>
      <c r="AB57" s="196"/>
    </row>
    <row r="58" spans="1:28" s="178" customFormat="1" ht="20.25" customHeight="1">
      <c r="A58" s="178" t="s">
        <v>220</v>
      </c>
      <c r="B58" s="74">
        <v>29</v>
      </c>
      <c r="C58" s="74"/>
      <c r="D58" s="190">
        <v>0</v>
      </c>
      <c r="E58" s="188"/>
      <c r="F58" s="190">
        <v>0</v>
      </c>
      <c r="G58" s="216"/>
      <c r="H58" s="190">
        <v>0</v>
      </c>
      <c r="I58" s="217"/>
      <c r="J58" s="190">
        <v>0</v>
      </c>
      <c r="K58" s="153"/>
      <c r="L58" s="190">
        <v>0</v>
      </c>
      <c r="M58" s="153"/>
      <c r="N58" s="216">
        <v>-5464526</v>
      </c>
      <c r="O58" s="153"/>
      <c r="P58" s="219">
        <v>0</v>
      </c>
      <c r="Q58" s="153"/>
      <c r="R58" s="190">
        <v>0</v>
      </c>
      <c r="S58" s="153"/>
      <c r="T58" s="190">
        <v>0</v>
      </c>
      <c r="U58" s="153"/>
      <c r="V58" s="190">
        <v>0</v>
      </c>
      <c r="W58" s="153"/>
      <c r="X58" s="190">
        <v>0</v>
      </c>
      <c r="Y58" s="153"/>
      <c r="Z58" s="190">
        <v>0</v>
      </c>
      <c r="AA58" s="153"/>
      <c r="AB58" s="219">
        <f t="shared" ref="AB58:AB59" si="1">SUM(D58:P58,X58:Z58)</f>
        <v>-5464526</v>
      </c>
    </row>
    <row r="59" spans="1:28" s="178" customFormat="1" ht="20.25" customHeight="1">
      <c r="A59" s="178" t="s">
        <v>192</v>
      </c>
      <c r="B59" s="74">
        <v>19</v>
      </c>
      <c r="C59" s="74"/>
      <c r="D59" s="190">
        <v>0</v>
      </c>
      <c r="E59" s="188"/>
      <c r="F59" s="190">
        <v>0</v>
      </c>
      <c r="G59" s="220"/>
      <c r="H59" s="190">
        <v>0</v>
      </c>
      <c r="I59" s="221"/>
      <c r="J59" s="190">
        <v>0</v>
      </c>
      <c r="K59" s="153"/>
      <c r="L59" s="190">
        <v>0</v>
      </c>
      <c r="M59" s="153"/>
      <c r="N59" s="190">
        <v>0</v>
      </c>
      <c r="O59" s="153"/>
      <c r="P59" s="222">
        <v>-817871</v>
      </c>
      <c r="Q59" s="153"/>
      <c r="R59" s="190">
        <v>0</v>
      </c>
      <c r="S59" s="153"/>
      <c r="T59" s="190">
        <v>0</v>
      </c>
      <c r="U59" s="153"/>
      <c r="V59" s="190">
        <v>0</v>
      </c>
      <c r="W59" s="153"/>
      <c r="X59" s="190">
        <v>0</v>
      </c>
      <c r="Y59" s="153"/>
      <c r="Z59" s="190">
        <v>0</v>
      </c>
      <c r="AA59" s="267"/>
      <c r="AB59" s="219">
        <f t="shared" si="1"/>
        <v>-817871</v>
      </c>
    </row>
    <row r="60" spans="1:28" s="104" customFormat="1" ht="20.25" customHeight="1">
      <c r="A60" s="185" t="s">
        <v>221</v>
      </c>
      <c r="D60" s="224">
        <f>SUM(D58:D59)</f>
        <v>0</v>
      </c>
      <c r="E60" s="162"/>
      <c r="F60" s="224">
        <f>SUM(F58:F59)</f>
        <v>0</v>
      </c>
      <c r="G60" s="196"/>
      <c r="H60" s="224">
        <f>SUM(H58:H59)</f>
        <v>0</v>
      </c>
      <c r="I60" s="196"/>
      <c r="J60" s="224">
        <f>SUM(J58:J59)</f>
        <v>0</v>
      </c>
      <c r="K60" s="163"/>
      <c r="L60" s="224">
        <f>SUM(L58:L58)</f>
        <v>0</v>
      </c>
      <c r="M60" s="163"/>
      <c r="N60" s="224">
        <f>SUM(N58:N59)</f>
        <v>-5464526</v>
      </c>
      <c r="O60" s="163"/>
      <c r="P60" s="224">
        <f>SUM(P58:P59)</f>
        <v>-817871</v>
      </c>
      <c r="Q60" s="163"/>
      <c r="R60" s="224">
        <f>SUM(R58:R59)</f>
        <v>0</v>
      </c>
      <c r="S60" s="163"/>
      <c r="T60" s="224">
        <f>SUM(T58:T59)</f>
        <v>0</v>
      </c>
      <c r="U60" s="163"/>
      <c r="V60" s="224">
        <f>SUM(V58:V59)</f>
        <v>0</v>
      </c>
      <c r="W60" s="163"/>
      <c r="X60" s="224">
        <f>SUM(R60,T60,V60)</f>
        <v>0</v>
      </c>
      <c r="Y60" s="163"/>
      <c r="Z60" s="224">
        <f>SUM(Z58:Z59)</f>
        <v>0</v>
      </c>
      <c r="AA60" s="194"/>
      <c r="AB60" s="224">
        <f>SUM(AB58:AB59)</f>
        <v>-6282397</v>
      </c>
    </row>
    <row r="61" spans="1:28" ht="20.25" customHeight="1">
      <c r="A61" s="104" t="s">
        <v>222</v>
      </c>
      <c r="B61" s="104"/>
      <c r="C61" s="104"/>
      <c r="D61" s="196"/>
      <c r="E61" s="162"/>
      <c r="F61" s="196"/>
      <c r="G61" s="196"/>
      <c r="H61" s="197"/>
      <c r="I61" s="197"/>
      <c r="J61" s="197"/>
      <c r="K61" s="163"/>
      <c r="L61" s="196"/>
      <c r="M61" s="163"/>
      <c r="N61" s="196"/>
      <c r="O61" s="163"/>
      <c r="P61" s="196"/>
      <c r="Q61" s="163"/>
      <c r="R61" s="196"/>
      <c r="S61" s="163"/>
      <c r="T61" s="196"/>
      <c r="U61" s="163"/>
      <c r="V61" s="196"/>
      <c r="W61" s="163"/>
      <c r="X61" s="196"/>
      <c r="Y61" s="163"/>
      <c r="Z61" s="196"/>
      <c r="AA61" s="163"/>
      <c r="AB61" s="196"/>
    </row>
    <row r="62" spans="1:28" s="104" customFormat="1" ht="20.25" customHeight="1">
      <c r="A62" s="104" t="s">
        <v>204</v>
      </c>
      <c r="D62" s="83">
        <f>D60</f>
        <v>0</v>
      </c>
      <c r="E62" s="226"/>
      <c r="F62" s="83">
        <f>F60</f>
        <v>0</v>
      </c>
      <c r="G62" s="196"/>
      <c r="H62" s="83">
        <f>H60</f>
        <v>0</v>
      </c>
      <c r="I62" s="196"/>
      <c r="J62" s="83">
        <f>J60</f>
        <v>0</v>
      </c>
      <c r="K62" s="163"/>
      <c r="L62" s="83">
        <f>L60</f>
        <v>0</v>
      </c>
      <c r="M62" s="163"/>
      <c r="N62" s="83">
        <f>N60</f>
        <v>-5464526</v>
      </c>
      <c r="O62" s="163"/>
      <c r="P62" s="83">
        <f>P60</f>
        <v>-817871</v>
      </c>
      <c r="Q62" s="163"/>
      <c r="R62" s="83">
        <f>R60</f>
        <v>0</v>
      </c>
      <c r="S62" s="163"/>
      <c r="T62" s="83">
        <f>T60</f>
        <v>0</v>
      </c>
      <c r="U62" s="163"/>
      <c r="V62" s="83">
        <f>V60</f>
        <v>0</v>
      </c>
      <c r="W62" s="163"/>
      <c r="X62" s="83">
        <f>X60</f>
        <v>0</v>
      </c>
      <c r="Y62" s="226"/>
      <c r="Z62" s="83">
        <f>Z60</f>
        <v>0</v>
      </c>
      <c r="AA62" s="226"/>
      <c r="AB62" s="83">
        <f>AB60</f>
        <v>-6282397</v>
      </c>
    </row>
    <row r="63" spans="1:28" ht="20.25" customHeight="1">
      <c r="A63" s="104" t="s">
        <v>205</v>
      </c>
      <c r="B63" s="104"/>
      <c r="C63" s="104"/>
      <c r="D63" s="217"/>
      <c r="E63" s="227"/>
      <c r="F63" s="217"/>
      <c r="G63" s="217"/>
      <c r="H63" s="217"/>
      <c r="I63" s="217"/>
      <c r="J63" s="217"/>
      <c r="K63" s="69"/>
      <c r="L63" s="217"/>
      <c r="M63" s="69"/>
      <c r="N63" s="216"/>
      <c r="O63" s="69"/>
      <c r="P63" s="69"/>
      <c r="Q63" s="69"/>
      <c r="R63" s="217"/>
      <c r="S63" s="69"/>
      <c r="T63" s="217"/>
      <c r="U63" s="69"/>
      <c r="V63" s="217"/>
      <c r="W63" s="69"/>
      <c r="X63" s="217"/>
      <c r="Y63" s="227"/>
      <c r="Z63" s="217"/>
      <c r="AA63" s="227"/>
      <c r="AB63" s="216"/>
    </row>
    <row r="64" spans="1:28" s="178" customFormat="1" ht="20.25" customHeight="1">
      <c r="A64" s="178" t="s">
        <v>206</v>
      </c>
      <c r="D64" s="190">
        <v>0</v>
      </c>
      <c r="E64" s="190"/>
      <c r="F64" s="190">
        <v>0</v>
      </c>
      <c r="G64" s="190"/>
      <c r="H64" s="190">
        <v>0</v>
      </c>
      <c r="I64" s="190"/>
      <c r="J64" s="190">
        <v>0</v>
      </c>
      <c r="K64" s="190"/>
      <c r="L64" s="190">
        <v>0</v>
      </c>
      <c r="M64" s="152"/>
      <c r="N64" s="216">
        <v>14887396</v>
      </c>
      <c r="O64" s="152"/>
      <c r="P64" s="190">
        <v>0</v>
      </c>
      <c r="Q64" s="152"/>
      <c r="R64" s="190">
        <v>0</v>
      </c>
      <c r="S64" s="152"/>
      <c r="T64" s="190">
        <v>0</v>
      </c>
      <c r="U64" s="152"/>
      <c r="V64" s="190">
        <v>0</v>
      </c>
      <c r="W64" s="152"/>
      <c r="X64" s="190">
        <v>0</v>
      </c>
      <c r="Y64" s="268"/>
      <c r="Z64" s="190">
        <v>0</v>
      </c>
      <c r="AA64" s="268"/>
      <c r="AB64" s="219">
        <f t="shared" ref="AB64" si="2">SUM(D64:P64,X64:Z64)</f>
        <v>14887396</v>
      </c>
    </row>
    <row r="65" spans="1:38" ht="20.25" customHeight="1">
      <c r="A65" s="80" t="s">
        <v>207</v>
      </c>
      <c r="B65" s="104"/>
      <c r="C65" s="104"/>
      <c r="D65" s="156"/>
      <c r="E65" s="156"/>
      <c r="F65" s="156"/>
      <c r="G65" s="156"/>
      <c r="H65" s="156"/>
      <c r="I65" s="156"/>
      <c r="J65" s="156"/>
      <c r="K65" s="156"/>
      <c r="L65" s="156"/>
      <c r="M65" s="69"/>
      <c r="N65" s="156"/>
      <c r="O65" s="69"/>
      <c r="P65" s="156"/>
      <c r="Q65" s="69"/>
      <c r="R65" s="156"/>
      <c r="S65" s="69"/>
      <c r="T65" s="156"/>
      <c r="U65" s="69"/>
      <c r="V65" s="156"/>
      <c r="W65" s="69"/>
      <c r="X65" s="156"/>
      <c r="Y65" s="227"/>
      <c r="Z65" s="156"/>
      <c r="AA65" s="227"/>
      <c r="AB65" s="219"/>
    </row>
    <row r="66" spans="1:38" ht="20.25" customHeight="1">
      <c r="A66" s="80" t="s">
        <v>296</v>
      </c>
      <c r="B66" s="104"/>
      <c r="C66" s="104"/>
      <c r="D66" s="156"/>
      <c r="E66" s="156"/>
      <c r="F66" s="156"/>
      <c r="G66" s="156"/>
      <c r="H66" s="156"/>
      <c r="I66" s="156"/>
      <c r="J66" s="156"/>
      <c r="K66" s="156"/>
      <c r="L66" s="156"/>
      <c r="M66" s="69"/>
      <c r="N66" s="156"/>
      <c r="O66" s="69"/>
      <c r="P66" s="156"/>
      <c r="Q66" s="69"/>
      <c r="R66" s="156"/>
      <c r="S66" s="69"/>
      <c r="T66" s="156"/>
      <c r="U66" s="69"/>
      <c r="V66" s="156"/>
      <c r="W66" s="69"/>
      <c r="X66" s="156"/>
      <c r="Y66" s="227"/>
      <c r="Z66" s="156"/>
      <c r="AA66" s="227"/>
      <c r="AB66" s="219"/>
      <c r="AJ66" s="240"/>
      <c r="AK66" s="240"/>
      <c r="AL66" s="240"/>
    </row>
    <row r="67" spans="1:38" s="178" customFormat="1" ht="20.25" customHeight="1">
      <c r="A67" s="178" t="s">
        <v>208</v>
      </c>
      <c r="B67" s="74">
        <v>21</v>
      </c>
      <c r="D67" s="190">
        <v>0</v>
      </c>
      <c r="E67" s="190"/>
      <c r="F67" s="190">
        <v>0</v>
      </c>
      <c r="G67" s="190"/>
      <c r="H67" s="190">
        <v>0</v>
      </c>
      <c r="I67" s="190"/>
      <c r="J67" s="190">
        <v>0</v>
      </c>
      <c r="K67" s="190"/>
      <c r="L67" s="190">
        <v>0</v>
      </c>
      <c r="M67" s="152"/>
      <c r="N67" s="190">
        <v>121309</v>
      </c>
      <c r="O67" s="152"/>
      <c r="P67" s="190">
        <v>0</v>
      </c>
      <c r="Q67" s="152"/>
      <c r="R67" s="190">
        <v>0</v>
      </c>
      <c r="S67" s="152"/>
      <c r="T67" s="190">
        <v>0</v>
      </c>
      <c r="U67" s="152"/>
      <c r="V67" s="190">
        <v>0</v>
      </c>
      <c r="W67" s="152"/>
      <c r="X67" s="190">
        <v>0</v>
      </c>
      <c r="Y67" s="268"/>
      <c r="Z67" s="190">
        <v>0</v>
      </c>
      <c r="AA67" s="268"/>
      <c r="AB67" s="219">
        <f t="shared" ref="AB67:AB68" si="3">SUM(D67:P67,X67:Z67)</f>
        <v>121309</v>
      </c>
      <c r="AJ67" s="270"/>
      <c r="AK67" s="270"/>
      <c r="AL67" s="270"/>
    </row>
    <row r="68" spans="1:38" s="178" customFormat="1" ht="20.25" customHeight="1">
      <c r="A68" s="178" t="s">
        <v>209</v>
      </c>
      <c r="D68" s="189">
        <v>0</v>
      </c>
      <c r="E68" s="153"/>
      <c r="F68" s="189">
        <v>0</v>
      </c>
      <c r="G68" s="153"/>
      <c r="H68" s="189">
        <v>0</v>
      </c>
      <c r="I68" s="153"/>
      <c r="J68" s="189">
        <v>0</v>
      </c>
      <c r="K68" s="153"/>
      <c r="L68" s="189">
        <v>0</v>
      </c>
      <c r="M68" s="153"/>
      <c r="N68" s="189">
        <v>0</v>
      </c>
      <c r="O68" s="153"/>
      <c r="P68" s="189">
        <v>0</v>
      </c>
      <c r="Q68" s="153"/>
      <c r="R68" s="189">
        <v>4597021</v>
      </c>
      <c r="T68" s="189">
        <v>58562</v>
      </c>
      <c r="U68" s="153"/>
      <c r="V68" s="189">
        <v>-37600</v>
      </c>
      <c r="W68" s="153"/>
      <c r="X68" s="189">
        <v>4617983</v>
      </c>
      <c r="Y68" s="153"/>
      <c r="Z68" s="189">
        <v>0</v>
      </c>
      <c r="AA68" s="153"/>
      <c r="AB68" s="47">
        <f t="shared" si="3"/>
        <v>4617983</v>
      </c>
      <c r="AC68" s="153"/>
      <c r="AD68" s="89"/>
      <c r="AE68" s="198"/>
      <c r="AF68" s="25"/>
      <c r="AG68" s="198"/>
      <c r="AH68" s="25"/>
      <c r="AI68" s="198"/>
      <c r="AJ68" s="25"/>
      <c r="AK68" s="198"/>
      <c r="AL68" s="25"/>
    </row>
    <row r="69" spans="1:38" s="104" customFormat="1" ht="20.25" customHeight="1">
      <c r="A69" s="104" t="s">
        <v>132</v>
      </c>
      <c r="D69" s="83">
        <f>SUM(D64:D68)</f>
        <v>0</v>
      </c>
      <c r="E69" s="162"/>
      <c r="F69" s="83">
        <f>SUM(F64:F68)</f>
        <v>0</v>
      </c>
      <c r="G69" s="196"/>
      <c r="H69" s="83">
        <f>SUM(H64:H68)</f>
        <v>0</v>
      </c>
      <c r="I69" s="197"/>
      <c r="J69" s="83">
        <f>SUM(J64:J68)</f>
        <v>0</v>
      </c>
      <c r="K69" s="163"/>
      <c r="L69" s="83">
        <f>SUM(L64:L68)</f>
        <v>0</v>
      </c>
      <c r="M69" s="163"/>
      <c r="N69" s="83">
        <f>SUM(N64:N68)</f>
        <v>15008705</v>
      </c>
      <c r="O69" s="163"/>
      <c r="P69" s="83">
        <f>SUM(P64:P68)</f>
        <v>0</v>
      </c>
      <c r="Q69" s="163"/>
      <c r="R69" s="83">
        <f>SUM(R64:R68)</f>
        <v>4597021</v>
      </c>
      <c r="S69" s="163"/>
      <c r="T69" s="83">
        <f>SUM(T64:T68)</f>
        <v>58562</v>
      </c>
      <c r="U69" s="163"/>
      <c r="V69" s="83">
        <f>SUM(V64:V68)</f>
        <v>-37600</v>
      </c>
      <c r="W69" s="163"/>
      <c r="X69" s="83">
        <f>SUM(X64:X68)</f>
        <v>4617983</v>
      </c>
      <c r="Y69" s="163"/>
      <c r="Z69" s="83">
        <f>SUM(Z64:Z68)</f>
        <v>0</v>
      </c>
      <c r="AA69" s="163"/>
      <c r="AB69" s="83">
        <f>SUM(AB64:AB68)</f>
        <v>19626688</v>
      </c>
      <c r="AJ69" s="269"/>
      <c r="AK69" s="269"/>
      <c r="AL69" s="269"/>
    </row>
    <row r="70" spans="1:38" ht="20.25" hidden="1" customHeight="1">
      <c r="A70" s="80" t="s">
        <v>223</v>
      </c>
      <c r="B70" s="74"/>
      <c r="C70" s="74"/>
      <c r="D70" s="85">
        <v>0</v>
      </c>
      <c r="E70" s="162"/>
      <c r="F70" s="228">
        <v>0</v>
      </c>
      <c r="G70" s="196"/>
      <c r="H70" s="85">
        <v>0</v>
      </c>
      <c r="I70" s="197"/>
      <c r="J70" s="228">
        <v>0</v>
      </c>
      <c r="K70" s="163"/>
      <c r="L70" s="229"/>
      <c r="M70" s="163"/>
      <c r="N70" s="229"/>
      <c r="O70" s="163"/>
      <c r="P70" s="163"/>
      <c r="Q70" s="163"/>
      <c r="R70" s="85">
        <v>0</v>
      </c>
      <c r="S70" s="163">
        <v>0</v>
      </c>
      <c r="T70" s="85">
        <v>0</v>
      </c>
      <c r="U70" s="163"/>
      <c r="V70" s="85">
        <v>0</v>
      </c>
      <c r="W70" s="163"/>
      <c r="X70" s="85">
        <v>0</v>
      </c>
      <c r="Y70" s="163">
        <v>0</v>
      </c>
      <c r="Z70" s="85">
        <v>0</v>
      </c>
      <c r="AA70" s="163"/>
      <c r="AB70" s="230">
        <v>0</v>
      </c>
      <c r="AJ70" s="240"/>
      <c r="AK70" s="240"/>
      <c r="AL70" s="240"/>
    </row>
    <row r="71" spans="1:38" ht="20.25" hidden="1" customHeight="1">
      <c r="A71" s="80" t="s">
        <v>224</v>
      </c>
      <c r="B71" s="74">
        <v>29</v>
      </c>
      <c r="C71" s="74"/>
      <c r="D71" s="85">
        <v>0</v>
      </c>
      <c r="E71" s="162"/>
      <c r="F71" s="85">
        <v>0</v>
      </c>
      <c r="G71" s="196"/>
      <c r="H71" s="85">
        <v>0</v>
      </c>
      <c r="I71" s="197"/>
      <c r="J71" s="85">
        <v>0</v>
      </c>
      <c r="K71" s="163"/>
      <c r="L71" s="85">
        <v>0</v>
      </c>
      <c r="M71" s="163"/>
      <c r="N71" s="85">
        <v>0</v>
      </c>
      <c r="O71" s="163"/>
      <c r="P71" s="163"/>
      <c r="Q71" s="163"/>
      <c r="R71" s="85"/>
      <c r="S71" s="163"/>
      <c r="T71" s="85"/>
      <c r="U71" s="163"/>
      <c r="V71" s="85"/>
      <c r="W71" s="163"/>
      <c r="X71" s="85">
        <v>0</v>
      </c>
      <c r="Y71" s="163"/>
      <c r="Z71" s="219"/>
      <c r="AA71" s="163"/>
      <c r="AB71" s="219">
        <f>D71+F71+L71+N71+X71+H71+J71+Z71</f>
        <v>0</v>
      </c>
      <c r="AJ71" s="240"/>
      <c r="AK71" s="240"/>
      <c r="AL71" s="240"/>
    </row>
    <row r="72" spans="1:38" ht="20.25" hidden="1" customHeight="1">
      <c r="A72" s="80" t="s">
        <v>225</v>
      </c>
      <c r="B72" s="74"/>
      <c r="C72" s="74"/>
      <c r="D72" s="85"/>
      <c r="E72" s="162"/>
      <c r="F72" s="85"/>
      <c r="G72" s="196"/>
      <c r="H72" s="85"/>
      <c r="I72" s="197"/>
      <c r="J72" s="85"/>
      <c r="K72" s="163"/>
      <c r="L72" s="85"/>
      <c r="M72" s="163"/>
      <c r="N72" s="85"/>
      <c r="O72" s="163"/>
      <c r="P72" s="163"/>
      <c r="Q72" s="163"/>
      <c r="R72" s="85"/>
      <c r="S72" s="163"/>
      <c r="T72" s="85"/>
      <c r="U72" s="163"/>
      <c r="V72" s="85"/>
      <c r="W72" s="163"/>
      <c r="X72" s="85"/>
      <c r="Y72" s="163"/>
      <c r="Z72" s="85"/>
      <c r="AA72" s="163"/>
      <c r="AB72" s="104"/>
      <c r="AJ72" s="240"/>
      <c r="AK72" s="240"/>
      <c r="AL72" s="240"/>
    </row>
    <row r="73" spans="1:38" ht="20.25" hidden="1" customHeight="1">
      <c r="A73" s="80" t="s">
        <v>226</v>
      </c>
      <c r="B73" s="74">
        <v>29</v>
      </c>
      <c r="C73" s="74"/>
      <c r="D73" s="85">
        <v>0</v>
      </c>
      <c r="E73" s="162"/>
      <c r="F73" s="85">
        <v>0</v>
      </c>
      <c r="G73" s="196"/>
      <c r="H73" s="85">
        <v>0</v>
      </c>
      <c r="I73" s="197"/>
      <c r="J73" s="85">
        <v>0</v>
      </c>
      <c r="K73" s="163"/>
      <c r="L73" s="85">
        <v>0</v>
      </c>
      <c r="M73" s="163"/>
      <c r="N73" s="229"/>
      <c r="O73" s="163"/>
      <c r="P73" s="163"/>
      <c r="Q73" s="163"/>
      <c r="R73" s="85">
        <v>0</v>
      </c>
      <c r="S73" s="163"/>
      <c r="T73" s="85">
        <v>0</v>
      </c>
      <c r="U73" s="163"/>
      <c r="V73" s="85">
        <v>0</v>
      </c>
      <c r="W73" s="163"/>
      <c r="X73" s="85">
        <v>0</v>
      </c>
      <c r="Y73" s="163"/>
      <c r="Z73" s="85">
        <v>0</v>
      </c>
      <c r="AA73" s="163"/>
      <c r="AB73" s="219">
        <f>D73+F73+L73+N73+X73+H73+J73</f>
        <v>0</v>
      </c>
      <c r="AJ73" s="240"/>
      <c r="AK73" s="240"/>
      <c r="AL73" s="240"/>
    </row>
    <row r="74" spans="1:38" s="148" customFormat="1" ht="20.25" customHeight="1">
      <c r="A74" s="178" t="s">
        <v>309</v>
      </c>
      <c r="B74" s="178"/>
      <c r="C74" s="231"/>
      <c r="D74" s="163"/>
      <c r="E74" s="231"/>
      <c r="F74" s="163"/>
      <c r="G74" s="231"/>
      <c r="H74" s="163"/>
      <c r="I74" s="231"/>
      <c r="J74" s="163"/>
      <c r="K74" s="231"/>
      <c r="L74" s="163"/>
      <c r="M74" s="230"/>
      <c r="N74" s="163"/>
      <c r="O74" s="231"/>
      <c r="P74" s="163"/>
      <c r="Q74" s="231"/>
      <c r="R74" s="178"/>
      <c r="S74" s="231"/>
      <c r="T74" s="163"/>
      <c r="U74" s="231"/>
      <c r="V74" s="163"/>
      <c r="W74" s="231"/>
      <c r="X74" s="163"/>
      <c r="Y74" s="231"/>
      <c r="Z74" s="196"/>
      <c r="AA74" s="231"/>
      <c r="AB74" s="163"/>
      <c r="AC74" s="231"/>
      <c r="AD74" s="161"/>
      <c r="AE74" s="231"/>
      <c r="AF74" s="161"/>
      <c r="AG74" s="231"/>
      <c r="AH74" s="161"/>
      <c r="AI74" s="231"/>
      <c r="AJ74" s="241"/>
      <c r="AK74" s="231"/>
      <c r="AL74" s="242"/>
    </row>
    <row r="75" spans="1:38" s="178" customFormat="1" ht="20.25" customHeight="1">
      <c r="A75" s="257" t="s">
        <v>320</v>
      </c>
      <c r="B75" s="74">
        <v>23</v>
      </c>
      <c r="C75" s="74"/>
      <c r="D75" s="190">
        <v>0</v>
      </c>
      <c r="E75" s="188"/>
      <c r="F75" s="190">
        <v>0</v>
      </c>
      <c r="G75" s="216"/>
      <c r="H75" s="190">
        <v>0</v>
      </c>
      <c r="I75" s="217"/>
      <c r="J75" s="190">
        <v>0</v>
      </c>
      <c r="K75" s="153"/>
      <c r="L75" s="190">
        <v>0</v>
      </c>
      <c r="M75" s="153"/>
      <c r="N75" s="216">
        <v>-687211</v>
      </c>
      <c r="O75" s="153"/>
      <c r="P75" s="190">
        <v>0</v>
      </c>
      <c r="Q75" s="153"/>
      <c r="R75" s="190">
        <v>0</v>
      </c>
      <c r="S75" s="153"/>
      <c r="T75" s="190">
        <v>0</v>
      </c>
      <c r="U75" s="153"/>
      <c r="V75" s="47">
        <v>0</v>
      </c>
      <c r="W75" s="153"/>
      <c r="X75" s="190">
        <v>0</v>
      </c>
      <c r="Y75" s="153"/>
      <c r="Z75" s="190">
        <v>0</v>
      </c>
      <c r="AA75" s="153"/>
      <c r="AB75" s="219">
        <f t="shared" ref="AB75" si="4">SUM(D75:P75,X75:Z75)</f>
        <v>-687211</v>
      </c>
      <c r="AJ75" s="270"/>
      <c r="AK75" s="270"/>
      <c r="AL75" s="270"/>
    </row>
    <row r="76" spans="1:38" s="104" customFormat="1" ht="20.25" customHeight="1" thickBot="1">
      <c r="A76" s="104" t="s">
        <v>314</v>
      </c>
      <c r="D76" s="232">
        <f>+D55+D62+D69+SUM(D70:D75)</f>
        <v>8611242</v>
      </c>
      <c r="E76" s="233"/>
      <c r="F76" s="232">
        <f>+F55+F62+F69+SUM(F70:F75)</f>
        <v>56408882</v>
      </c>
      <c r="G76" s="184"/>
      <c r="H76" s="232">
        <f>+H55+H62+H69+SUM(H70:H75)</f>
        <v>3470021</v>
      </c>
      <c r="I76" s="184"/>
      <c r="J76" s="232">
        <f>+J55+J62+J69+SUM(J70:J75)</f>
        <v>490423</v>
      </c>
      <c r="K76" s="87"/>
      <c r="L76" s="232">
        <f>+L55+L62+L69+SUM(L70:L75)</f>
        <v>929166</v>
      </c>
      <c r="M76" s="87"/>
      <c r="N76" s="232">
        <f>+N55+N62+N69+SUM(N70:N75)</f>
        <v>57226370</v>
      </c>
      <c r="O76" s="87"/>
      <c r="P76" s="232">
        <f>+P55+P62+P69+SUM(P70:P75)</f>
        <v>-7062578</v>
      </c>
      <c r="Q76" s="87"/>
      <c r="R76" s="232">
        <f>+R55+R62+R69+SUM(R70:R75)</f>
        <v>9684937</v>
      </c>
      <c r="S76" s="87"/>
      <c r="T76" s="232">
        <f>+T55+T62+T69+SUM(T70:T75)</f>
        <v>4790</v>
      </c>
      <c r="U76" s="87"/>
      <c r="V76" s="232">
        <f>+V55+V62+V69+SUM(V70:V75)</f>
        <v>450967</v>
      </c>
      <c r="W76" s="87"/>
      <c r="X76" s="232">
        <f>+X55+X62+X69+SUM(X70:X75)</f>
        <v>10140694</v>
      </c>
      <c r="Y76" s="233"/>
      <c r="Z76" s="232">
        <f>+Z55+Z62+Z69+SUM(Z70:Z75)</f>
        <v>15000000</v>
      </c>
      <c r="AA76" s="233"/>
      <c r="AB76" s="232">
        <f>+AB55+AB62+AB69+SUM(AB70:AB75)</f>
        <v>145214220</v>
      </c>
    </row>
    <row r="77" spans="1:38" ht="20.25" customHeight="1" thickTop="1"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38" ht="20.25" customHeight="1"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</sheetData>
  <mergeCells count="4">
    <mergeCell ref="R46:X46"/>
    <mergeCell ref="D5:AB5"/>
    <mergeCell ref="R6:X6"/>
    <mergeCell ref="D45:AB45"/>
  </mergeCells>
  <pageMargins left="0.7" right="0.7" top="0.48" bottom="0.5" header="0.5" footer="0.5"/>
  <pageSetup paperSize="9" scale="52" firstPageNumber="16" orientation="landscape" useFirstPageNumber="1" r:id="rId1"/>
  <headerFooter>
    <oddFooter>&amp;L&amp;13  The accompanying notes are an integral part of these financial statements.&amp;12
&amp;C&amp;14&amp;P</oddFooter>
  </headerFooter>
  <rowBreaks count="1" manualBreakCount="1">
    <brk id="40" max="16383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zoomScale="68" zoomScaleNormal="68" zoomScaleSheetLayoutView="85" workbookViewId="0">
      <selection activeCell="L11" sqref="L11"/>
    </sheetView>
  </sheetViews>
  <sheetFormatPr defaultColWidth="35" defaultRowHeight="23.25" customHeight="1"/>
  <cols>
    <col min="1" max="1" width="3.1796875" style="52" customWidth="1"/>
    <col min="2" max="2" width="44.6328125" style="52" customWidth="1"/>
    <col min="3" max="3" width="8.81640625" style="54" customWidth="1"/>
    <col min="4" max="4" width="12.54296875" style="32" customWidth="1"/>
    <col min="5" max="5" width="1" style="11" customWidth="1"/>
    <col min="6" max="6" width="12.54296875" style="32" customWidth="1"/>
    <col min="7" max="7" width="1" style="11" customWidth="1"/>
    <col min="8" max="8" width="12.54296875" style="11" customWidth="1"/>
    <col min="9" max="9" width="1" style="11" customWidth="1"/>
    <col min="10" max="10" width="14.1796875" style="11" customWidth="1"/>
    <col min="11" max="16384" width="35" style="27"/>
  </cols>
  <sheetData>
    <row r="1" spans="1:10" s="24" customFormat="1" ht="20.25" customHeight="1">
      <c r="A1" s="92" t="s">
        <v>0</v>
      </c>
      <c r="B1" s="93"/>
      <c r="C1" s="74"/>
      <c r="D1" s="94"/>
      <c r="E1" s="95"/>
      <c r="F1" s="94"/>
      <c r="G1" s="95"/>
      <c r="H1" s="94"/>
      <c r="I1" s="95"/>
      <c r="J1" s="94"/>
    </row>
    <row r="2" spans="1:10" s="12" customFormat="1" ht="20.25" customHeight="1">
      <c r="A2" s="92" t="s">
        <v>1</v>
      </c>
      <c r="B2" s="93"/>
      <c r="C2" s="74"/>
      <c r="D2" s="80"/>
      <c r="E2" s="80"/>
      <c r="F2" s="80"/>
      <c r="G2" s="80"/>
      <c r="H2" s="80"/>
      <c r="I2" s="80"/>
      <c r="J2" s="80"/>
    </row>
    <row r="3" spans="1:10" s="12" customFormat="1" ht="20.25" customHeight="1">
      <c r="A3" s="96" t="s">
        <v>227</v>
      </c>
      <c r="B3" s="97"/>
      <c r="C3" s="74"/>
      <c r="D3" s="80"/>
      <c r="E3" s="80"/>
      <c r="F3" s="80"/>
      <c r="G3" s="80"/>
      <c r="H3" s="80"/>
      <c r="I3" s="80"/>
      <c r="J3" s="80"/>
    </row>
    <row r="4" spans="1:10" ht="19.5" customHeight="1">
      <c r="A4" s="98"/>
      <c r="B4" s="98"/>
      <c r="C4" s="98"/>
      <c r="D4" s="11"/>
      <c r="F4" s="11"/>
      <c r="H4" s="285" t="s">
        <v>3</v>
      </c>
      <c r="I4" s="285"/>
      <c r="J4" s="285"/>
    </row>
    <row r="5" spans="1:10" s="12" customFormat="1" ht="21.65" customHeight="1">
      <c r="A5" s="93"/>
      <c r="B5" s="93"/>
      <c r="C5" s="74"/>
      <c r="D5" s="283" t="s">
        <v>4</v>
      </c>
      <c r="E5" s="283"/>
      <c r="F5" s="283"/>
      <c r="G5" s="283"/>
      <c r="H5" s="283" t="s">
        <v>5</v>
      </c>
      <c r="I5" s="283"/>
      <c r="J5" s="283"/>
    </row>
    <row r="6" spans="1:10" s="12" customFormat="1" ht="21.65" customHeight="1">
      <c r="A6" s="93"/>
      <c r="B6" s="93"/>
      <c r="C6" s="74"/>
      <c r="D6" s="279" t="s">
        <v>6</v>
      </c>
      <c r="E6" s="279"/>
      <c r="F6" s="279"/>
      <c r="G6" s="279"/>
      <c r="H6" s="286" t="s">
        <v>7</v>
      </c>
      <c r="I6" s="286"/>
      <c r="J6" s="286"/>
    </row>
    <row r="7" spans="1:10" s="12" customFormat="1" ht="21.65" customHeight="1">
      <c r="A7" s="93"/>
      <c r="B7" s="93"/>
      <c r="C7" s="80"/>
      <c r="D7" s="292" t="s">
        <v>93</v>
      </c>
      <c r="E7" s="292"/>
      <c r="F7" s="292"/>
      <c r="G7" s="28"/>
      <c r="H7" s="292" t="s">
        <v>93</v>
      </c>
      <c r="I7" s="292"/>
      <c r="J7" s="292"/>
    </row>
    <row r="8" spans="1:10" s="12" customFormat="1" ht="21.65" customHeight="1">
      <c r="A8" s="93"/>
      <c r="B8" s="93"/>
      <c r="C8" s="74" t="s">
        <v>10</v>
      </c>
      <c r="D8" s="254">
        <v>2022</v>
      </c>
      <c r="E8" s="60"/>
      <c r="F8" s="254">
        <v>2021</v>
      </c>
      <c r="G8" s="60"/>
      <c r="H8" s="254">
        <v>2022</v>
      </c>
      <c r="I8" s="60"/>
      <c r="J8" s="254">
        <v>2021</v>
      </c>
    </row>
    <row r="9" spans="1:10" s="12" customFormat="1" ht="3.75" customHeight="1">
      <c r="A9" s="93"/>
      <c r="B9" s="93"/>
      <c r="C9" s="74"/>
      <c r="D9" s="30"/>
      <c r="E9" s="31"/>
      <c r="F9" s="30"/>
      <c r="G9" s="31"/>
      <c r="H9" s="30"/>
      <c r="I9" s="31"/>
      <c r="J9" s="30"/>
    </row>
    <row r="10" spans="1:10" ht="21" customHeight="1">
      <c r="A10" s="290" t="s">
        <v>228</v>
      </c>
      <c r="B10" s="290"/>
      <c r="C10" s="290"/>
    </row>
    <row r="11" spans="1:10" ht="21" customHeight="1">
      <c r="A11" s="53" t="s">
        <v>115</v>
      </c>
      <c r="B11" s="99"/>
      <c r="C11" s="99"/>
      <c r="D11" s="11">
        <v>14423641</v>
      </c>
      <c r="F11" s="11">
        <v>14078758</v>
      </c>
      <c r="H11" s="11">
        <v>14887396</v>
      </c>
      <c r="J11" s="11">
        <v>2065828</v>
      </c>
    </row>
    <row r="12" spans="1:10" ht="21" customHeight="1">
      <c r="A12" s="55" t="s">
        <v>344</v>
      </c>
      <c r="B12" s="99"/>
      <c r="C12" s="99"/>
      <c r="D12" s="11"/>
      <c r="F12" s="11"/>
    </row>
    <row r="13" spans="1:10" ht="21" customHeight="1">
      <c r="A13" s="55" t="s">
        <v>345</v>
      </c>
      <c r="B13" s="247"/>
      <c r="C13" s="247"/>
      <c r="D13" s="11"/>
      <c r="F13" s="11"/>
    </row>
    <row r="14" spans="1:10" ht="21" customHeight="1">
      <c r="A14" s="53" t="s">
        <v>229</v>
      </c>
      <c r="B14" s="53"/>
      <c r="D14" s="32">
        <v>23483029</v>
      </c>
      <c r="F14" s="32">
        <v>21243839</v>
      </c>
      <c r="H14" s="11">
        <v>1316244</v>
      </c>
      <c r="J14" s="11">
        <v>1566329</v>
      </c>
    </row>
    <row r="15" spans="1:10" ht="21" customHeight="1">
      <c r="A15" s="53" t="s">
        <v>230</v>
      </c>
      <c r="B15" s="53"/>
      <c r="C15" s="74"/>
      <c r="D15" s="32">
        <v>1335616</v>
      </c>
      <c r="F15" s="32">
        <v>1194749</v>
      </c>
      <c r="H15" s="32">
        <v>6588</v>
      </c>
      <c r="J15" s="32">
        <v>6074</v>
      </c>
    </row>
    <row r="16" spans="1:10" ht="21" customHeight="1">
      <c r="A16" s="53" t="s">
        <v>231</v>
      </c>
      <c r="B16" s="53"/>
      <c r="C16" s="74">
        <v>8</v>
      </c>
      <c r="D16" s="32">
        <v>7388515</v>
      </c>
      <c r="F16" s="32">
        <v>6492298</v>
      </c>
      <c r="H16" s="32">
        <v>104124</v>
      </c>
      <c r="J16" s="32">
        <v>105962</v>
      </c>
    </row>
    <row r="17" spans="1:10" ht="21" customHeight="1">
      <c r="A17" s="53" t="s">
        <v>307</v>
      </c>
      <c r="B17" s="53"/>
      <c r="C17" s="74"/>
      <c r="H17" s="32"/>
      <c r="J17" s="32"/>
    </row>
    <row r="18" spans="1:10" ht="21" customHeight="1">
      <c r="A18" s="53" t="s">
        <v>308</v>
      </c>
      <c r="B18" s="53"/>
      <c r="D18" s="32">
        <v>179153</v>
      </c>
      <c r="F18" s="32">
        <v>116683</v>
      </c>
      <c r="H18" s="32">
        <v>-11991</v>
      </c>
      <c r="J18" s="32">
        <v>-19277</v>
      </c>
    </row>
    <row r="19" spans="1:10" ht="21" customHeight="1">
      <c r="A19" s="53" t="s">
        <v>232</v>
      </c>
      <c r="B19" s="53"/>
      <c r="C19" s="54">
        <v>7</v>
      </c>
      <c r="D19" s="32">
        <v>-34966</v>
      </c>
      <c r="F19" s="32">
        <v>382029</v>
      </c>
      <c r="H19" s="32">
        <v>-3845</v>
      </c>
      <c r="J19" s="32">
        <v>-27544</v>
      </c>
    </row>
    <row r="20" spans="1:10" ht="21" customHeight="1">
      <c r="A20" s="53" t="s">
        <v>97</v>
      </c>
      <c r="D20" s="32">
        <v>-842826</v>
      </c>
      <c r="F20" s="32">
        <v>-743036</v>
      </c>
      <c r="H20" s="32">
        <v>-708182</v>
      </c>
      <c r="J20" s="32">
        <v>-875103</v>
      </c>
    </row>
    <row r="21" spans="1:10" ht="21" customHeight="1">
      <c r="A21" s="53" t="s">
        <v>98</v>
      </c>
      <c r="D21" s="32">
        <v>-60125</v>
      </c>
      <c r="F21" s="32">
        <v>-64008</v>
      </c>
      <c r="H21" s="32">
        <v>-19605115</v>
      </c>
      <c r="J21" s="32">
        <v>-5673362</v>
      </c>
    </row>
    <row r="22" spans="1:10" ht="21" customHeight="1">
      <c r="A22" s="53" t="s">
        <v>233</v>
      </c>
      <c r="B22" s="100"/>
      <c r="D22" s="32">
        <v>20357997</v>
      </c>
      <c r="F22" s="32">
        <v>16596049</v>
      </c>
      <c r="H22" s="32">
        <v>5208287</v>
      </c>
      <c r="J22" s="32">
        <v>5120366</v>
      </c>
    </row>
    <row r="23" spans="1:10" ht="21" customHeight="1">
      <c r="A23" s="53" t="s">
        <v>96</v>
      </c>
      <c r="C23" s="54" t="s">
        <v>329</v>
      </c>
      <c r="D23" s="32">
        <v>-2553196</v>
      </c>
      <c r="F23" s="32">
        <v>-2387910</v>
      </c>
      <c r="H23" s="32">
        <v>-8609069</v>
      </c>
      <c r="J23" s="32">
        <v>-431974</v>
      </c>
    </row>
    <row r="24" spans="1:10" ht="21" customHeight="1">
      <c r="A24" s="53" t="s">
        <v>234</v>
      </c>
      <c r="C24" s="54">
        <v>21</v>
      </c>
      <c r="D24" s="32">
        <v>786488</v>
      </c>
      <c r="F24" s="32">
        <v>903298</v>
      </c>
      <c r="H24" s="32">
        <v>191819</v>
      </c>
      <c r="J24" s="32">
        <v>233399</v>
      </c>
    </row>
    <row r="25" spans="1:10" ht="21" customHeight="1">
      <c r="A25" s="53" t="s">
        <v>235</v>
      </c>
      <c r="D25" s="33"/>
      <c r="F25" s="33"/>
    </row>
    <row r="26" spans="1:10" ht="21" customHeight="1">
      <c r="A26" s="53" t="s">
        <v>236</v>
      </c>
      <c r="D26" s="33"/>
      <c r="F26" s="33"/>
    </row>
    <row r="27" spans="1:10" ht="21" customHeight="1">
      <c r="A27" s="53" t="s">
        <v>237</v>
      </c>
      <c r="D27" s="33">
        <v>166493</v>
      </c>
      <c r="F27" s="33">
        <v>392686</v>
      </c>
      <c r="H27" s="32">
        <v>106977</v>
      </c>
      <c r="J27" s="32">
        <v>21587</v>
      </c>
    </row>
    <row r="28" spans="1:10" ht="21" customHeight="1">
      <c r="A28" s="53" t="s">
        <v>108</v>
      </c>
      <c r="B28" s="53"/>
      <c r="D28" s="33">
        <v>475914</v>
      </c>
      <c r="F28" s="33">
        <v>-278726</v>
      </c>
      <c r="G28" s="32"/>
      <c r="H28" s="33">
        <v>7174157</v>
      </c>
      <c r="I28" s="32"/>
      <c r="J28" s="222">
        <v>0</v>
      </c>
    </row>
    <row r="29" spans="1:10" ht="19.5" customHeight="1">
      <c r="A29" s="53" t="s">
        <v>238</v>
      </c>
      <c r="B29" s="100"/>
      <c r="D29" s="32">
        <v>-222495</v>
      </c>
      <c r="F29" s="32">
        <v>-20881</v>
      </c>
      <c r="G29" s="32"/>
      <c r="H29" s="33">
        <v>46219</v>
      </c>
      <c r="I29" s="32"/>
      <c r="J29" s="33">
        <v>-17322</v>
      </c>
    </row>
    <row r="30" spans="1:10" ht="18" customHeight="1">
      <c r="A30" s="53" t="s">
        <v>337</v>
      </c>
      <c r="B30" s="53"/>
      <c r="C30" s="27"/>
      <c r="D30" s="27"/>
      <c r="E30" s="27"/>
      <c r="F30" s="27"/>
      <c r="G30" s="27"/>
      <c r="H30" s="27"/>
      <c r="I30" s="27"/>
      <c r="J30" s="27"/>
    </row>
    <row r="31" spans="1:10" ht="18" customHeight="1">
      <c r="A31" s="53" t="s">
        <v>107</v>
      </c>
      <c r="B31" s="53"/>
      <c r="C31" s="54">
        <v>8</v>
      </c>
      <c r="D31" s="32">
        <v>-1410753</v>
      </c>
      <c r="F31" s="32">
        <v>2381443</v>
      </c>
      <c r="G31" s="102"/>
      <c r="H31" s="222">
        <v>0</v>
      </c>
      <c r="I31" s="271"/>
      <c r="J31" s="222">
        <v>0</v>
      </c>
    </row>
    <row r="32" spans="1:10" ht="17.25" customHeight="1">
      <c r="A32" s="52" t="s">
        <v>380</v>
      </c>
      <c r="G32" s="102"/>
      <c r="H32" s="222"/>
      <c r="I32" s="271"/>
      <c r="J32" s="222"/>
    </row>
    <row r="33" spans="1:10" ht="17.25" customHeight="1">
      <c r="A33" s="52" t="s">
        <v>100</v>
      </c>
      <c r="D33" s="220">
        <v>0</v>
      </c>
      <c r="F33" s="32">
        <v>-486831</v>
      </c>
      <c r="G33" s="102"/>
      <c r="H33" s="222">
        <v>0</v>
      </c>
      <c r="I33" s="271"/>
      <c r="J33" s="222">
        <v>0</v>
      </c>
    </row>
    <row r="34" spans="1:10" ht="17.25" customHeight="1">
      <c r="A34" s="52" t="s">
        <v>333</v>
      </c>
      <c r="C34" s="54">
        <v>13</v>
      </c>
      <c r="D34" s="32">
        <v>-1765975</v>
      </c>
      <c r="G34" s="102"/>
      <c r="H34" s="33">
        <v>-608201</v>
      </c>
      <c r="I34" s="102"/>
      <c r="J34" s="51">
        <v>0</v>
      </c>
    </row>
    <row r="35" spans="1:10" ht="17.25" customHeight="1">
      <c r="A35" s="53" t="s">
        <v>305</v>
      </c>
      <c r="D35" s="220">
        <v>0</v>
      </c>
      <c r="F35" s="32">
        <v>-7849399</v>
      </c>
      <c r="G35" s="102"/>
      <c r="H35" s="222">
        <v>0</v>
      </c>
      <c r="I35" s="271"/>
      <c r="J35" s="222">
        <v>0</v>
      </c>
    </row>
    <row r="36" spans="1:10" ht="18" customHeight="1">
      <c r="A36" s="53" t="s">
        <v>347</v>
      </c>
      <c r="D36" s="27"/>
      <c r="E36" s="27"/>
      <c r="F36" s="27"/>
      <c r="G36" s="27"/>
      <c r="H36" s="272"/>
      <c r="I36" s="272"/>
      <c r="J36" s="272"/>
    </row>
    <row r="37" spans="1:10" ht="18" customHeight="1">
      <c r="A37" s="53" t="s">
        <v>346</v>
      </c>
      <c r="D37" s="32">
        <v>-258</v>
      </c>
      <c r="F37" s="32">
        <v>30</v>
      </c>
      <c r="H37" s="222">
        <v>0</v>
      </c>
      <c r="I37" s="41"/>
      <c r="J37" s="222">
        <v>0</v>
      </c>
    </row>
    <row r="38" spans="1:10" ht="18" customHeight="1">
      <c r="A38" s="53" t="s">
        <v>112</v>
      </c>
      <c r="H38" s="33"/>
      <c r="J38" s="33"/>
    </row>
    <row r="39" spans="1:10" ht="18.649999999999999" customHeight="1">
      <c r="A39" s="52" t="s">
        <v>239</v>
      </c>
      <c r="C39" s="54" t="s">
        <v>330</v>
      </c>
      <c r="D39" s="32">
        <v>-3745244</v>
      </c>
      <c r="F39" s="32">
        <v>-4166804</v>
      </c>
      <c r="G39" s="102"/>
      <c r="H39" s="222">
        <v>0</v>
      </c>
      <c r="I39" s="253"/>
      <c r="J39" s="222">
        <v>0</v>
      </c>
    </row>
    <row r="40" spans="1:10" ht="18.649999999999999" customHeight="1">
      <c r="A40" s="53" t="s">
        <v>114</v>
      </c>
      <c r="C40" s="54">
        <v>27</v>
      </c>
      <c r="D40" s="26">
        <v>6002934</v>
      </c>
      <c r="F40" s="26">
        <v>2653632</v>
      </c>
      <c r="G40" s="102"/>
      <c r="H40" s="34">
        <v>574096</v>
      </c>
      <c r="I40" s="102"/>
      <c r="J40" s="34">
        <v>-1485352</v>
      </c>
    </row>
    <row r="41" spans="1:10" s="24" customFormat="1" ht="20.25" customHeight="1">
      <c r="A41" s="93"/>
      <c r="B41" s="93"/>
      <c r="C41" s="74"/>
      <c r="D41" s="169">
        <f>SUM(D10:D40)</f>
        <v>63963942</v>
      </c>
      <c r="E41" s="95"/>
      <c r="F41" s="102">
        <f>SUM(F10:F40)</f>
        <v>50437899</v>
      </c>
      <c r="G41" s="102"/>
      <c r="H41" s="169">
        <f>SUM(H10:H40)</f>
        <v>69504</v>
      </c>
      <c r="I41" s="102"/>
      <c r="J41" s="102">
        <f>SUM(J10:J40)</f>
        <v>589611</v>
      </c>
    </row>
    <row r="42" spans="1:10" s="24" customFormat="1" ht="20.25" customHeight="1">
      <c r="A42" s="92" t="s">
        <v>0</v>
      </c>
      <c r="B42" s="93"/>
      <c r="C42" s="74"/>
      <c r="D42" s="170"/>
      <c r="E42" s="95"/>
      <c r="F42" s="94"/>
      <c r="G42" s="102"/>
      <c r="H42" s="102"/>
      <c r="I42" s="102"/>
      <c r="J42" s="102"/>
    </row>
    <row r="43" spans="1:10" s="12" customFormat="1" ht="20.25" customHeight="1">
      <c r="A43" s="92" t="s">
        <v>1</v>
      </c>
      <c r="B43" s="93"/>
      <c r="C43" s="74"/>
      <c r="D43" s="80"/>
      <c r="E43" s="80"/>
      <c r="F43" s="80"/>
      <c r="G43" s="80"/>
      <c r="H43" s="80"/>
      <c r="I43" s="80"/>
      <c r="J43" s="80"/>
    </row>
    <row r="44" spans="1:10" s="12" customFormat="1" ht="20.25" customHeight="1">
      <c r="A44" s="96" t="s">
        <v>227</v>
      </c>
      <c r="B44" s="97"/>
      <c r="C44" s="74"/>
      <c r="D44" s="80"/>
      <c r="E44" s="80"/>
      <c r="F44" s="80"/>
      <c r="G44" s="80"/>
      <c r="H44" s="80"/>
      <c r="I44" s="80"/>
      <c r="J44" s="80"/>
    </row>
    <row r="45" spans="1:10" ht="19.5" customHeight="1">
      <c r="A45" s="98"/>
      <c r="B45" s="98"/>
      <c r="C45" s="98"/>
      <c r="D45" s="11"/>
      <c r="F45" s="11"/>
      <c r="H45" s="285" t="s">
        <v>3</v>
      </c>
      <c r="I45" s="285"/>
      <c r="J45" s="285"/>
    </row>
    <row r="46" spans="1:10" s="12" customFormat="1" ht="21.65" customHeight="1">
      <c r="A46" s="93"/>
      <c r="B46" s="93"/>
      <c r="C46" s="74"/>
      <c r="D46" s="283" t="s">
        <v>4</v>
      </c>
      <c r="E46" s="283"/>
      <c r="F46" s="283"/>
      <c r="G46" s="283"/>
      <c r="H46" s="283" t="s">
        <v>5</v>
      </c>
      <c r="I46" s="283"/>
      <c r="J46" s="283"/>
    </row>
    <row r="47" spans="1:10" s="12" customFormat="1" ht="21.65" customHeight="1">
      <c r="A47" s="93"/>
      <c r="B47" s="93"/>
      <c r="C47" s="74"/>
      <c r="D47" s="279" t="s">
        <v>6</v>
      </c>
      <c r="E47" s="279"/>
      <c r="F47" s="279"/>
      <c r="G47" s="279"/>
      <c r="H47" s="286" t="s">
        <v>7</v>
      </c>
      <c r="I47" s="286"/>
      <c r="J47" s="286"/>
    </row>
    <row r="48" spans="1:10" s="12" customFormat="1" ht="21.65" customHeight="1">
      <c r="A48" s="93"/>
      <c r="B48" s="93"/>
      <c r="C48" s="80"/>
      <c r="D48" s="284" t="s">
        <v>93</v>
      </c>
      <c r="E48" s="284"/>
      <c r="F48" s="284"/>
      <c r="G48" s="28"/>
      <c r="H48" s="284" t="s">
        <v>93</v>
      </c>
      <c r="I48" s="284"/>
      <c r="J48" s="284"/>
    </row>
    <row r="49" spans="1:10" s="12" customFormat="1" ht="21.65" customHeight="1">
      <c r="A49" s="93"/>
      <c r="B49" s="93"/>
      <c r="C49" s="74" t="s">
        <v>10</v>
      </c>
      <c r="D49" s="254">
        <v>2022</v>
      </c>
      <c r="E49" s="60"/>
      <c r="F49" s="254">
        <v>2021</v>
      </c>
      <c r="G49" s="60"/>
      <c r="H49" s="254">
        <v>2022</v>
      </c>
      <c r="I49" s="60"/>
      <c r="J49" s="254">
        <v>2021</v>
      </c>
    </row>
    <row r="50" spans="1:10" s="24" customFormat="1" ht="2.15" customHeight="1">
      <c r="A50" s="93"/>
      <c r="B50" s="93"/>
      <c r="C50" s="74"/>
      <c r="D50" s="102"/>
      <c r="E50" s="95"/>
      <c r="F50" s="102"/>
      <c r="G50" s="102"/>
      <c r="H50" s="102"/>
      <c r="I50" s="102"/>
      <c r="J50" s="102"/>
    </row>
    <row r="51" spans="1:10" s="24" customFormat="1" ht="20.25" customHeight="1">
      <c r="A51" s="290" t="s">
        <v>240</v>
      </c>
      <c r="B51" s="290"/>
      <c r="C51" s="290"/>
      <c r="D51" s="102"/>
      <c r="E51" s="95"/>
      <c r="F51" s="102"/>
      <c r="G51" s="102"/>
      <c r="H51" s="102"/>
      <c r="I51" s="102"/>
      <c r="J51" s="102"/>
    </row>
    <row r="52" spans="1:10" s="24" customFormat="1" ht="20.25" customHeight="1">
      <c r="A52" s="55" t="s">
        <v>241</v>
      </c>
      <c r="B52" s="103"/>
      <c r="C52" s="54"/>
      <c r="D52" s="32"/>
      <c r="E52" s="11"/>
      <c r="F52" s="32"/>
      <c r="G52" s="11"/>
      <c r="H52" s="11"/>
      <c r="I52" s="11"/>
      <c r="J52" s="11"/>
    </row>
    <row r="53" spans="1:10" s="24" customFormat="1" ht="20.25" customHeight="1">
      <c r="A53" s="53" t="s">
        <v>13</v>
      </c>
      <c r="B53" s="52"/>
      <c r="C53" s="54"/>
      <c r="D53" s="32">
        <v>-5743800</v>
      </c>
      <c r="E53" s="11"/>
      <c r="F53" s="32">
        <v>-7126170</v>
      </c>
      <c r="G53" s="11"/>
      <c r="H53" s="32">
        <v>176935</v>
      </c>
      <c r="I53" s="11"/>
      <c r="J53" s="32">
        <v>-1259064</v>
      </c>
    </row>
    <row r="54" spans="1:10" s="24" customFormat="1" ht="20.25" customHeight="1">
      <c r="A54" s="53" t="s">
        <v>15</v>
      </c>
      <c r="B54" s="52"/>
      <c r="C54" s="54"/>
      <c r="D54" s="32">
        <v>-11103377</v>
      </c>
      <c r="E54" s="11"/>
      <c r="F54" s="32">
        <v>-16296090</v>
      </c>
      <c r="G54" s="11"/>
      <c r="H54" s="32">
        <v>-73152</v>
      </c>
      <c r="I54" s="11"/>
      <c r="J54" s="32">
        <v>19338</v>
      </c>
    </row>
    <row r="55" spans="1:10" s="24" customFormat="1" ht="20.25" customHeight="1">
      <c r="A55" s="53" t="s">
        <v>242</v>
      </c>
      <c r="B55" s="52"/>
      <c r="C55" s="54"/>
      <c r="D55" s="32">
        <v>-14650517</v>
      </c>
      <c r="E55" s="11"/>
      <c r="F55" s="32">
        <v>-14147374</v>
      </c>
      <c r="G55" s="11"/>
      <c r="H55" s="32">
        <v>-240603</v>
      </c>
      <c r="I55" s="11"/>
      <c r="J55" s="32">
        <v>89547</v>
      </c>
    </row>
    <row r="56" spans="1:10" s="24" customFormat="1" ht="20.25" customHeight="1">
      <c r="A56" s="53" t="s">
        <v>22</v>
      </c>
      <c r="B56" s="52"/>
      <c r="C56" s="104"/>
      <c r="D56" s="32">
        <v>-168360</v>
      </c>
      <c r="E56" s="11"/>
      <c r="F56" s="32">
        <v>-2445174</v>
      </c>
      <c r="G56" s="11"/>
      <c r="H56" s="32">
        <v>22549</v>
      </c>
      <c r="I56" s="11"/>
      <c r="J56" s="32">
        <v>-121571</v>
      </c>
    </row>
    <row r="57" spans="1:10" ht="21" customHeight="1">
      <c r="A57" s="53" t="s">
        <v>297</v>
      </c>
      <c r="B57" s="80"/>
      <c r="D57" s="32">
        <v>74136</v>
      </c>
      <c r="F57" s="32">
        <v>2972</v>
      </c>
      <c r="H57" s="219">
        <v>0</v>
      </c>
      <c r="I57" s="41"/>
      <c r="J57" s="219">
        <v>0</v>
      </c>
    </row>
    <row r="58" spans="1:10" ht="21" customHeight="1">
      <c r="A58" s="53" t="s">
        <v>40</v>
      </c>
      <c r="D58" s="32">
        <v>-832467</v>
      </c>
      <c r="F58" s="32">
        <v>430941</v>
      </c>
      <c r="H58" s="32">
        <v>-76282</v>
      </c>
      <c r="J58" s="32">
        <v>27954</v>
      </c>
    </row>
    <row r="59" spans="1:10" ht="21" customHeight="1">
      <c r="A59" s="53" t="s">
        <v>48</v>
      </c>
      <c r="D59" s="32">
        <v>8160688</v>
      </c>
      <c r="F59" s="32">
        <v>8119553</v>
      </c>
      <c r="H59" s="32">
        <v>240799</v>
      </c>
      <c r="J59" s="32">
        <v>14548</v>
      </c>
    </row>
    <row r="60" spans="1:10" ht="21" customHeight="1">
      <c r="A60" s="53" t="s">
        <v>243</v>
      </c>
      <c r="D60" s="32">
        <v>683245</v>
      </c>
      <c r="F60" s="32">
        <v>-3214851</v>
      </c>
      <c r="H60" s="32">
        <v>-1824</v>
      </c>
      <c r="J60" s="32">
        <v>-18913</v>
      </c>
    </row>
    <row r="61" spans="1:10" ht="21" customHeight="1">
      <c r="A61" s="53" t="s">
        <v>244</v>
      </c>
      <c r="B61" s="53"/>
      <c r="D61" s="46">
        <v>-68496</v>
      </c>
      <c r="F61" s="46">
        <v>-272941</v>
      </c>
      <c r="H61" s="219">
        <v>0</v>
      </c>
      <c r="I61" s="41"/>
      <c r="J61" s="219">
        <v>0</v>
      </c>
    </row>
    <row r="62" spans="1:10" ht="21" customHeight="1">
      <c r="A62" s="53" t="s">
        <v>245</v>
      </c>
      <c r="B62" s="53"/>
      <c r="C62" s="54">
        <v>21</v>
      </c>
      <c r="D62" s="32">
        <v>-651951</v>
      </c>
      <c r="F62" s="32">
        <v>-786824</v>
      </c>
      <c r="H62" s="32">
        <v>-183118</v>
      </c>
      <c r="J62" s="32">
        <v>-124083</v>
      </c>
    </row>
    <row r="63" spans="1:10" ht="21" customHeight="1">
      <c r="A63" s="53" t="s">
        <v>246</v>
      </c>
      <c r="D63" s="26">
        <v>-6119541</v>
      </c>
      <c r="F63" s="26">
        <v>-8281721</v>
      </c>
      <c r="H63" s="26">
        <v>-34388</v>
      </c>
      <c r="J63" s="26">
        <v>-11443</v>
      </c>
    </row>
    <row r="64" spans="1:10" ht="21.75" customHeight="1">
      <c r="A64" s="93" t="s">
        <v>302</v>
      </c>
      <c r="D64" s="195">
        <f>SUM(D41,D53:D63)</f>
        <v>33543502</v>
      </c>
      <c r="E64" s="37"/>
      <c r="F64" s="36">
        <f>SUM(F41,F53:F63)</f>
        <v>6420220</v>
      </c>
      <c r="G64" s="37"/>
      <c r="H64" s="195">
        <f>SUM(H41,H53:H63)</f>
        <v>-99580</v>
      </c>
      <c r="I64" s="37"/>
      <c r="J64" s="36">
        <f>SUM(J41,J53:J63)</f>
        <v>-794076</v>
      </c>
    </row>
    <row r="65" spans="1:10" ht="23.25" customHeight="1">
      <c r="A65" s="93" t="s">
        <v>247</v>
      </c>
      <c r="B65" s="98"/>
    </row>
    <row r="66" spans="1:10" ht="23.25" customHeight="1">
      <c r="A66" s="105" t="s">
        <v>248</v>
      </c>
      <c r="B66" s="106"/>
    </row>
    <row r="67" spans="1:10" ht="21" customHeight="1">
      <c r="A67" s="53" t="s">
        <v>249</v>
      </c>
      <c r="D67" s="33">
        <v>734629</v>
      </c>
      <c r="E67" s="33"/>
      <c r="F67" s="33">
        <v>706219</v>
      </c>
      <c r="G67" s="33"/>
      <c r="H67" s="33">
        <v>708403</v>
      </c>
      <c r="I67" s="33"/>
      <c r="J67" s="33">
        <v>881635</v>
      </c>
    </row>
    <row r="68" spans="1:10" ht="20.149999999999999" customHeight="1">
      <c r="A68" s="53" t="s">
        <v>250</v>
      </c>
      <c r="D68" s="33">
        <v>3144799</v>
      </c>
      <c r="E68" s="33"/>
      <c r="F68" s="33">
        <v>11567888</v>
      </c>
      <c r="G68" s="33"/>
      <c r="H68" s="33">
        <v>5010737</v>
      </c>
      <c r="I68" s="33"/>
      <c r="J68" s="33">
        <v>5750512</v>
      </c>
    </row>
    <row r="69" spans="1:10" ht="21.75" customHeight="1">
      <c r="A69" s="53" t="s">
        <v>348</v>
      </c>
      <c r="B69" s="53"/>
      <c r="C69" s="27"/>
      <c r="D69" s="27"/>
      <c r="E69" s="27"/>
      <c r="F69" s="27"/>
      <c r="G69" s="27"/>
      <c r="H69" s="27"/>
      <c r="I69" s="27"/>
      <c r="J69" s="27"/>
    </row>
    <row r="70" spans="1:10" ht="21.75" customHeight="1">
      <c r="A70" s="53" t="s">
        <v>349</v>
      </c>
      <c r="B70" s="53"/>
      <c r="C70" s="54">
        <v>5</v>
      </c>
      <c r="D70" s="222">
        <v>0</v>
      </c>
      <c r="E70" s="222"/>
      <c r="F70" s="222">
        <v>0</v>
      </c>
      <c r="G70" s="33"/>
      <c r="H70" s="38">
        <v>-1277569</v>
      </c>
      <c r="I70" s="33"/>
      <c r="J70" s="38">
        <v>13147747</v>
      </c>
    </row>
    <row r="71" spans="1:10" ht="21.75" customHeight="1">
      <c r="A71" s="53" t="s">
        <v>299</v>
      </c>
      <c r="B71" s="53"/>
      <c r="D71" s="33">
        <v>509921</v>
      </c>
      <c r="E71" s="33"/>
      <c r="F71" s="33">
        <v>-1922422</v>
      </c>
      <c r="G71" s="33"/>
      <c r="H71" s="219">
        <v>0</v>
      </c>
      <c r="I71" s="222"/>
      <c r="J71" s="219">
        <v>0</v>
      </c>
    </row>
    <row r="72" spans="1:10" ht="21.75" customHeight="1">
      <c r="A72" s="53" t="s">
        <v>251</v>
      </c>
      <c r="B72" s="53"/>
      <c r="D72" s="33">
        <v>-7908733</v>
      </c>
      <c r="E72" s="33"/>
      <c r="F72" s="33">
        <v>-7742266</v>
      </c>
      <c r="G72" s="33"/>
      <c r="H72" s="33">
        <v>-8422643</v>
      </c>
      <c r="I72" s="33"/>
      <c r="J72" s="33">
        <v>-1470973</v>
      </c>
    </row>
    <row r="73" spans="1:10" ht="21.75" customHeight="1">
      <c r="A73" s="53" t="s">
        <v>252</v>
      </c>
      <c r="B73" s="53"/>
      <c r="D73" s="33">
        <v>5404813</v>
      </c>
      <c r="E73" s="33"/>
      <c r="F73" s="33">
        <v>8692786</v>
      </c>
      <c r="G73" s="33"/>
      <c r="H73" s="33">
        <v>1617126</v>
      </c>
      <c r="I73" s="33"/>
      <c r="J73" s="33">
        <v>4178980</v>
      </c>
    </row>
    <row r="74" spans="1:10" ht="21.75" customHeight="1">
      <c r="A74" s="53" t="s">
        <v>350</v>
      </c>
      <c r="B74" s="53"/>
      <c r="D74" s="27"/>
      <c r="E74" s="27"/>
      <c r="F74" s="27"/>
      <c r="G74" s="27"/>
      <c r="H74" s="27"/>
      <c r="I74" s="27"/>
      <c r="J74" s="27"/>
    </row>
    <row r="75" spans="1:10" ht="21.75" customHeight="1">
      <c r="A75" s="53" t="s">
        <v>351</v>
      </c>
      <c r="B75" s="53"/>
      <c r="D75" s="33">
        <v>-296210</v>
      </c>
      <c r="E75" s="33"/>
      <c r="F75" s="33">
        <v>-10703892</v>
      </c>
      <c r="G75" s="33"/>
      <c r="H75" s="219">
        <v>0</v>
      </c>
      <c r="I75" s="222"/>
      <c r="J75" s="219">
        <v>0</v>
      </c>
    </row>
    <row r="76" spans="1:10" ht="21.75" customHeight="1">
      <c r="A76" s="53" t="s">
        <v>311</v>
      </c>
      <c r="B76" s="53"/>
      <c r="C76" s="54">
        <v>9</v>
      </c>
      <c r="D76" s="222">
        <v>0</v>
      </c>
      <c r="E76" s="33"/>
      <c r="F76" s="222">
        <v>0</v>
      </c>
      <c r="G76" s="33"/>
      <c r="H76" s="32">
        <v>-160547</v>
      </c>
      <c r="I76" s="33"/>
      <c r="J76" s="32">
        <v>-122688</v>
      </c>
    </row>
    <row r="77" spans="1:10" ht="21.75" customHeight="1">
      <c r="A77" s="53" t="s">
        <v>315</v>
      </c>
      <c r="B77" s="53"/>
      <c r="C77" s="54">
        <v>5</v>
      </c>
      <c r="D77" s="33">
        <v>49050</v>
      </c>
      <c r="E77" s="33"/>
      <c r="F77" s="222">
        <v>0</v>
      </c>
      <c r="G77" s="33"/>
      <c r="H77" s="38">
        <v>20490000</v>
      </c>
      <c r="I77" s="33"/>
      <c r="J77" s="219">
        <v>0</v>
      </c>
    </row>
    <row r="78" spans="1:10" ht="21.75" customHeight="1">
      <c r="A78" s="53" t="s">
        <v>316</v>
      </c>
      <c r="B78" s="53"/>
      <c r="C78" s="54">
        <v>5</v>
      </c>
      <c r="D78" s="222">
        <v>0</v>
      </c>
      <c r="E78" s="33"/>
      <c r="F78" s="222">
        <v>0</v>
      </c>
      <c r="G78" s="33"/>
      <c r="H78" s="38">
        <v>-11600000</v>
      </c>
      <c r="I78" s="33"/>
      <c r="J78" s="219">
        <v>0</v>
      </c>
    </row>
    <row r="79" spans="1:10" ht="21.75" customHeight="1">
      <c r="A79" s="53" t="s">
        <v>352</v>
      </c>
      <c r="B79" s="103"/>
      <c r="D79" s="33"/>
      <c r="E79" s="33"/>
      <c r="F79" s="33"/>
      <c r="G79" s="33"/>
      <c r="H79" s="38"/>
      <c r="I79" s="33"/>
      <c r="J79" s="38"/>
    </row>
    <row r="80" spans="1:10" ht="21.75" customHeight="1">
      <c r="A80" s="52" t="s">
        <v>353</v>
      </c>
      <c r="B80" s="103"/>
      <c r="D80" s="33">
        <v>-27255927</v>
      </c>
      <c r="E80" s="33"/>
      <c r="F80" s="33">
        <v>-24162938</v>
      </c>
      <c r="G80" s="33"/>
      <c r="H80" s="38">
        <v>-450567</v>
      </c>
      <c r="I80" s="33"/>
      <c r="J80" s="38">
        <v>-415977</v>
      </c>
    </row>
    <row r="81" spans="1:10" ht="21.75" customHeight="1">
      <c r="A81" s="53" t="s">
        <v>301</v>
      </c>
      <c r="B81" s="103"/>
      <c r="D81" s="33"/>
      <c r="E81" s="33"/>
      <c r="F81" s="33"/>
    </row>
    <row r="82" spans="1:10" ht="21.75" customHeight="1">
      <c r="A82" s="52" t="s">
        <v>300</v>
      </c>
      <c r="B82" s="103"/>
      <c r="D82" s="33">
        <v>282865</v>
      </c>
      <c r="E82" s="33"/>
      <c r="F82" s="33">
        <v>1115628</v>
      </c>
      <c r="G82" s="33"/>
      <c r="H82" s="76">
        <v>34225</v>
      </c>
      <c r="I82" s="33"/>
      <c r="J82" s="76">
        <v>23604</v>
      </c>
    </row>
    <row r="83" spans="1:10" ht="21.75" customHeight="1">
      <c r="A83" s="53" t="s">
        <v>253</v>
      </c>
      <c r="B83" s="103"/>
      <c r="D83" s="33">
        <v>-388517</v>
      </c>
      <c r="E83" s="33"/>
      <c r="F83" s="33">
        <v>-292254</v>
      </c>
      <c r="G83" s="33"/>
      <c r="H83" s="38">
        <v>-23466</v>
      </c>
      <c r="I83" s="33"/>
      <c r="J83" s="38">
        <v>-1152</v>
      </c>
    </row>
    <row r="84" spans="1:10" ht="21.75" customHeight="1">
      <c r="A84" s="53" t="s">
        <v>254</v>
      </c>
      <c r="B84" s="103"/>
      <c r="D84" s="33">
        <v>33</v>
      </c>
      <c r="E84" s="33"/>
      <c r="F84" s="33">
        <v>36406</v>
      </c>
      <c r="G84" s="33"/>
      <c r="H84" s="265">
        <v>0</v>
      </c>
      <c r="I84" s="33"/>
      <c r="J84" s="76">
        <v>12</v>
      </c>
    </row>
    <row r="85" spans="1:10" ht="21" customHeight="1">
      <c r="A85" s="53" t="s">
        <v>255</v>
      </c>
      <c r="B85" s="103"/>
      <c r="D85" s="219">
        <v>0</v>
      </c>
      <c r="E85" s="38"/>
      <c r="F85" s="38">
        <v>-207</v>
      </c>
      <c r="G85" s="38"/>
      <c r="H85" s="273">
        <v>0</v>
      </c>
      <c r="I85" s="38"/>
      <c r="J85" s="273">
        <v>0</v>
      </c>
    </row>
    <row r="86" spans="1:10" ht="21.75" customHeight="1">
      <c r="A86" s="53" t="s">
        <v>290</v>
      </c>
      <c r="B86" s="103"/>
      <c r="D86" s="47">
        <v>0</v>
      </c>
      <c r="E86" s="33"/>
      <c r="F86" s="34">
        <v>-192</v>
      </c>
      <c r="G86" s="33"/>
      <c r="H86" s="266">
        <v>0</v>
      </c>
      <c r="I86" s="33"/>
      <c r="J86" s="266">
        <v>0</v>
      </c>
    </row>
    <row r="87" spans="1:10" ht="21.75" customHeight="1">
      <c r="A87" s="93" t="s">
        <v>256</v>
      </c>
      <c r="B87" s="98"/>
      <c r="D87" s="195">
        <f>SUM(D67:D86)</f>
        <v>-25723277</v>
      </c>
      <c r="E87" s="37"/>
      <c r="F87" s="36">
        <f>SUM(F67:F86)</f>
        <v>-22705244</v>
      </c>
      <c r="G87" s="37"/>
      <c r="H87" s="195">
        <f>SUM(H67:H86)</f>
        <v>5925699</v>
      </c>
      <c r="I87" s="37"/>
      <c r="J87" s="36">
        <f>SUM(J67:J86)</f>
        <v>21971700</v>
      </c>
    </row>
    <row r="88" spans="1:10" ht="21.75" customHeight="1">
      <c r="A88" s="93"/>
      <c r="B88" s="98"/>
      <c r="D88" s="230"/>
      <c r="E88" s="37"/>
      <c r="F88" s="255"/>
      <c r="G88" s="37"/>
      <c r="H88" s="230"/>
      <c r="I88" s="37"/>
      <c r="J88" s="255"/>
    </row>
    <row r="89" spans="1:10" s="24" customFormat="1" ht="20.25" customHeight="1">
      <c r="A89" s="92" t="s">
        <v>0</v>
      </c>
      <c r="B89" s="93"/>
      <c r="C89" s="74"/>
      <c r="D89" s="94"/>
      <c r="E89" s="95"/>
      <c r="F89" s="94"/>
      <c r="G89" s="95"/>
      <c r="H89" s="94"/>
      <c r="I89" s="95"/>
      <c r="J89" s="94"/>
    </row>
    <row r="90" spans="1:10" s="12" customFormat="1" ht="20.25" customHeight="1">
      <c r="A90" s="92" t="s">
        <v>1</v>
      </c>
      <c r="B90" s="93"/>
      <c r="C90" s="74"/>
      <c r="D90" s="80"/>
      <c r="E90" s="80"/>
      <c r="F90" s="80"/>
      <c r="G90" s="80"/>
      <c r="H90" s="80"/>
      <c r="I90" s="80"/>
      <c r="J90" s="80"/>
    </row>
    <row r="91" spans="1:10" s="12" customFormat="1" ht="20.25" customHeight="1">
      <c r="A91" s="96" t="s">
        <v>227</v>
      </c>
      <c r="B91" s="97"/>
      <c r="C91" s="74"/>
      <c r="D91" s="80"/>
      <c r="E91" s="80"/>
      <c r="F91" s="80"/>
      <c r="G91" s="80"/>
      <c r="H91" s="80"/>
      <c r="I91" s="80"/>
      <c r="J91" s="80"/>
    </row>
    <row r="92" spans="1:10" ht="18.75" customHeight="1">
      <c r="A92" s="98"/>
      <c r="B92" s="98"/>
      <c r="C92" s="98"/>
      <c r="D92" s="11"/>
      <c r="F92" s="11"/>
      <c r="H92" s="285" t="s">
        <v>3</v>
      </c>
      <c r="I92" s="285"/>
      <c r="J92" s="285"/>
    </row>
    <row r="93" spans="1:10" s="12" customFormat="1" ht="21.65" customHeight="1">
      <c r="A93" s="93"/>
      <c r="B93" s="93"/>
      <c r="C93" s="74"/>
      <c r="D93" s="283" t="s">
        <v>4</v>
      </c>
      <c r="E93" s="283"/>
      <c r="F93" s="283"/>
      <c r="G93" s="283"/>
      <c r="H93" s="283" t="s">
        <v>5</v>
      </c>
      <c r="I93" s="283"/>
      <c r="J93" s="283"/>
    </row>
    <row r="94" spans="1:10" s="12" customFormat="1" ht="21.65" customHeight="1">
      <c r="A94" s="93"/>
      <c r="B94" s="93"/>
      <c r="C94" s="74"/>
      <c r="D94" s="279" t="s">
        <v>6</v>
      </c>
      <c r="E94" s="279"/>
      <c r="F94" s="279"/>
      <c r="G94" s="279"/>
      <c r="H94" s="286" t="s">
        <v>7</v>
      </c>
      <c r="I94" s="286"/>
      <c r="J94" s="286"/>
    </row>
    <row r="95" spans="1:10" s="12" customFormat="1" ht="21.65" customHeight="1">
      <c r="A95" s="93"/>
      <c r="B95" s="93"/>
      <c r="C95" s="80"/>
      <c r="D95" s="284" t="s">
        <v>93</v>
      </c>
      <c r="E95" s="284"/>
      <c r="F95" s="284"/>
      <c r="G95" s="28"/>
      <c r="H95" s="284" t="s">
        <v>93</v>
      </c>
      <c r="I95" s="284"/>
      <c r="J95" s="284"/>
    </row>
    <row r="96" spans="1:10" s="12" customFormat="1" ht="21.65" customHeight="1">
      <c r="A96" s="93"/>
      <c r="B96" s="93"/>
      <c r="C96" s="74" t="s">
        <v>10</v>
      </c>
      <c r="D96" s="254">
        <v>2022</v>
      </c>
      <c r="E96" s="60"/>
      <c r="F96" s="254">
        <v>2021</v>
      </c>
      <c r="G96" s="60"/>
      <c r="H96" s="254">
        <v>2022</v>
      </c>
      <c r="I96" s="60"/>
      <c r="J96" s="254">
        <v>2021</v>
      </c>
    </row>
    <row r="97" spans="1:10" s="12" customFormat="1" ht="3.75" customHeight="1">
      <c r="A97" s="93"/>
      <c r="B97" s="93"/>
      <c r="C97" s="74"/>
      <c r="D97" s="30"/>
      <c r="E97" s="31"/>
      <c r="F97" s="30"/>
      <c r="G97" s="31"/>
      <c r="H97" s="30"/>
      <c r="I97" s="31"/>
      <c r="J97" s="30"/>
    </row>
    <row r="98" spans="1:10" s="35" customFormat="1" ht="21.75" customHeight="1">
      <c r="A98" s="105" t="s">
        <v>257</v>
      </c>
      <c r="B98" s="103"/>
      <c r="C98" s="54"/>
      <c r="D98" s="39"/>
      <c r="E98" s="39"/>
      <c r="F98" s="39"/>
      <c r="G98" s="39"/>
      <c r="H98" s="39"/>
      <c r="I98" s="39"/>
      <c r="J98" s="39"/>
    </row>
    <row r="99" spans="1:10" ht="21.75" customHeight="1">
      <c r="A99" s="53" t="s">
        <v>258</v>
      </c>
      <c r="B99" s="53"/>
      <c r="H99" s="32"/>
      <c r="J99" s="32"/>
    </row>
    <row r="100" spans="1:10" ht="21.75" customHeight="1">
      <c r="A100" s="53" t="s">
        <v>259</v>
      </c>
      <c r="B100" s="53"/>
      <c r="D100" s="32">
        <v>23163981</v>
      </c>
      <c r="F100" s="32">
        <v>5503192</v>
      </c>
      <c r="H100" s="222">
        <v>0</v>
      </c>
      <c r="J100" s="33">
        <v>-5400000</v>
      </c>
    </row>
    <row r="101" spans="1:10" ht="21.75" customHeight="1">
      <c r="A101" s="53" t="s">
        <v>260</v>
      </c>
      <c r="B101" s="53"/>
      <c r="D101" s="32">
        <v>2555254</v>
      </c>
      <c r="F101" s="32">
        <v>-21066879</v>
      </c>
      <c r="H101" s="32">
        <v>-4994861</v>
      </c>
      <c r="J101" s="32">
        <v>-9788114</v>
      </c>
    </row>
    <row r="102" spans="1:10" ht="21.75" customHeight="1">
      <c r="A102" s="53" t="s">
        <v>261</v>
      </c>
      <c r="B102" s="53"/>
      <c r="D102" s="33"/>
      <c r="E102" s="33"/>
      <c r="F102" s="33"/>
      <c r="G102" s="33"/>
      <c r="H102" s="33"/>
      <c r="I102" s="33"/>
      <c r="J102" s="33"/>
    </row>
    <row r="103" spans="1:10" ht="21.75" customHeight="1">
      <c r="A103" s="53" t="s">
        <v>262</v>
      </c>
      <c r="B103" s="53"/>
      <c r="C103" s="54">
        <v>5</v>
      </c>
      <c r="D103" s="33">
        <v>605963</v>
      </c>
      <c r="E103" s="33"/>
      <c r="F103" s="33">
        <v>909586</v>
      </c>
      <c r="G103" s="33"/>
      <c r="H103" s="33">
        <v>11170000</v>
      </c>
      <c r="I103" s="33"/>
      <c r="J103" s="33">
        <v>-13250742</v>
      </c>
    </row>
    <row r="104" spans="1:10" ht="21.75" customHeight="1">
      <c r="A104" s="53" t="s">
        <v>263</v>
      </c>
      <c r="B104" s="53"/>
      <c r="D104" s="33">
        <v>-5562809</v>
      </c>
      <c r="E104" s="33"/>
      <c r="F104" s="33">
        <v>-5045819</v>
      </c>
      <c r="G104" s="33"/>
      <c r="H104" s="33">
        <v>-285064</v>
      </c>
      <c r="I104" s="33"/>
      <c r="J104" s="33">
        <v>-259542</v>
      </c>
    </row>
    <row r="105" spans="1:10" ht="21.75" customHeight="1">
      <c r="A105" s="53" t="s">
        <v>264</v>
      </c>
      <c r="B105" s="53"/>
      <c r="C105" s="54">
        <v>19</v>
      </c>
      <c r="D105" s="33">
        <v>-817871</v>
      </c>
      <c r="E105" s="33"/>
      <c r="F105" s="33">
        <v>-1334897</v>
      </c>
      <c r="G105" s="33"/>
      <c r="H105" s="33">
        <v>-817871</v>
      </c>
      <c r="I105" s="33"/>
      <c r="J105" s="33">
        <v>-156497</v>
      </c>
    </row>
    <row r="106" spans="1:10" ht="21.75" customHeight="1">
      <c r="A106" s="53" t="s">
        <v>265</v>
      </c>
      <c r="D106" s="33"/>
      <c r="E106" s="33"/>
      <c r="F106" s="33"/>
      <c r="G106" s="33"/>
      <c r="H106" s="33"/>
      <c r="I106" s="33"/>
      <c r="J106" s="33"/>
    </row>
    <row r="107" spans="1:10" ht="21.75" customHeight="1">
      <c r="A107" s="53" t="s">
        <v>266</v>
      </c>
      <c r="D107" s="33">
        <v>62584467</v>
      </c>
      <c r="E107" s="33"/>
      <c r="F107" s="33">
        <v>43889396</v>
      </c>
      <c r="G107" s="33"/>
      <c r="H107" s="222">
        <v>0</v>
      </c>
      <c r="I107" s="51"/>
      <c r="J107" s="222">
        <v>0</v>
      </c>
    </row>
    <row r="108" spans="1:10" ht="21.75" customHeight="1">
      <c r="A108" s="53" t="s">
        <v>267</v>
      </c>
      <c r="D108" s="33"/>
      <c r="E108" s="33"/>
      <c r="F108" s="33"/>
      <c r="G108" s="33"/>
      <c r="H108" s="52"/>
      <c r="I108" s="33"/>
      <c r="J108" s="52"/>
    </row>
    <row r="109" spans="1:10" ht="21.75" customHeight="1">
      <c r="A109" s="53" t="s">
        <v>268</v>
      </c>
      <c r="D109" s="33">
        <v>-39981713</v>
      </c>
      <c r="E109" s="33"/>
      <c r="F109" s="33">
        <v>-20137929</v>
      </c>
      <c r="G109" s="33"/>
      <c r="H109" s="33">
        <v>-641150</v>
      </c>
      <c r="I109" s="33"/>
      <c r="J109" s="222">
        <v>0</v>
      </c>
    </row>
    <row r="110" spans="1:10" ht="21.75" customHeight="1">
      <c r="A110" s="52" t="s">
        <v>269</v>
      </c>
      <c r="C110" s="54">
        <v>18</v>
      </c>
      <c r="D110" s="33">
        <v>22024800</v>
      </c>
      <c r="E110" s="33"/>
      <c r="F110" s="33">
        <v>45000000</v>
      </c>
      <c r="G110" s="33"/>
      <c r="H110" s="33">
        <v>11874800</v>
      </c>
      <c r="I110" s="33"/>
      <c r="J110" s="33">
        <v>30000000</v>
      </c>
    </row>
    <row r="111" spans="1:10" ht="21.65" customHeight="1">
      <c r="A111" s="52" t="s">
        <v>270</v>
      </c>
      <c r="D111" s="32">
        <v>-21435204</v>
      </c>
      <c r="F111" s="32">
        <v>-23658550</v>
      </c>
      <c r="H111" s="33">
        <v>-11600000</v>
      </c>
      <c r="J111" s="33">
        <v>-8500000</v>
      </c>
    </row>
    <row r="112" spans="1:10" ht="21.65" customHeight="1">
      <c r="A112" s="52" t="s">
        <v>334</v>
      </c>
      <c r="C112" s="54">
        <v>23</v>
      </c>
      <c r="D112" s="32">
        <v>15000000</v>
      </c>
      <c r="F112" s="222">
        <v>0</v>
      </c>
      <c r="H112" s="33">
        <v>15000000</v>
      </c>
      <c r="J112" s="222">
        <v>0</v>
      </c>
    </row>
    <row r="113" spans="1:11" ht="21.65" customHeight="1">
      <c r="A113" s="52" t="s">
        <v>335</v>
      </c>
      <c r="C113" s="54">
        <v>23</v>
      </c>
      <c r="D113" s="32">
        <v>-15000000</v>
      </c>
      <c r="F113" s="222">
        <v>0</v>
      </c>
      <c r="H113" s="33">
        <v>-15000000</v>
      </c>
      <c r="J113" s="222">
        <v>0</v>
      </c>
    </row>
    <row r="114" spans="1:11" ht="21.75" customHeight="1">
      <c r="A114" s="52" t="s">
        <v>317</v>
      </c>
      <c r="B114" s="103"/>
      <c r="D114" s="32">
        <v>388066</v>
      </c>
      <c r="E114" s="39"/>
      <c r="F114" s="32">
        <v>-46507</v>
      </c>
      <c r="H114" s="11">
        <v>-96058</v>
      </c>
      <c r="J114" s="11">
        <v>-18365</v>
      </c>
    </row>
    <row r="115" spans="1:11" s="12" customFormat="1" ht="23.15" customHeight="1">
      <c r="A115" s="52" t="s">
        <v>271</v>
      </c>
      <c r="B115" s="103"/>
      <c r="C115" s="54"/>
      <c r="D115" s="32">
        <v>-20692401</v>
      </c>
      <c r="E115" s="39"/>
      <c r="F115" s="32">
        <v>-15792104</v>
      </c>
      <c r="G115" s="11"/>
      <c r="H115" s="11">
        <v>-5747946</v>
      </c>
      <c r="I115" s="11"/>
      <c r="J115" s="11">
        <v>-5525256</v>
      </c>
      <c r="K115" s="8"/>
    </row>
    <row r="116" spans="1:11" ht="21.75" customHeight="1">
      <c r="A116" s="53" t="s">
        <v>272</v>
      </c>
      <c r="D116" s="32">
        <v>-837016</v>
      </c>
      <c r="F116" s="32">
        <v>-6220404</v>
      </c>
      <c r="H116" s="222">
        <v>0</v>
      </c>
      <c r="I116" s="274"/>
      <c r="J116" s="222">
        <v>0</v>
      </c>
    </row>
    <row r="117" spans="1:11" ht="21.75" customHeight="1">
      <c r="A117" s="53" t="s">
        <v>273</v>
      </c>
    </row>
    <row r="118" spans="1:11" ht="21.75" customHeight="1">
      <c r="A118" s="53" t="s">
        <v>274</v>
      </c>
      <c r="D118" s="40">
        <v>-5158808</v>
      </c>
      <c r="F118" s="40">
        <v>-7968640</v>
      </c>
      <c r="H118" s="11">
        <v>-5464403</v>
      </c>
      <c r="J118" s="11">
        <v>-8412824</v>
      </c>
    </row>
    <row r="119" spans="1:11" ht="21.75" customHeight="1">
      <c r="A119" s="53" t="s">
        <v>275</v>
      </c>
      <c r="D119" s="32">
        <v>75912</v>
      </c>
      <c r="F119" s="32">
        <v>229776</v>
      </c>
      <c r="H119" s="222">
        <v>0</v>
      </c>
      <c r="I119" s="41"/>
      <c r="J119" s="222">
        <v>0</v>
      </c>
    </row>
    <row r="120" spans="1:11" ht="21.75" customHeight="1">
      <c r="A120" s="53" t="s">
        <v>354</v>
      </c>
      <c r="B120" s="53"/>
      <c r="C120" s="54">
        <v>5</v>
      </c>
      <c r="D120" s="34">
        <v>-29770872</v>
      </c>
      <c r="E120" s="52"/>
      <c r="F120" s="34">
        <v>-3729</v>
      </c>
      <c r="G120" s="52"/>
      <c r="H120" s="47">
        <v>0</v>
      </c>
      <c r="I120" s="274"/>
      <c r="J120" s="47">
        <v>0</v>
      </c>
    </row>
    <row r="121" spans="1:11" ht="21.75" customHeight="1">
      <c r="A121" s="291" t="s">
        <v>341</v>
      </c>
      <c r="B121" s="291"/>
      <c r="C121" s="291"/>
      <c r="D121" s="195">
        <f>SUM(D99:D120)</f>
        <v>-12858251</v>
      </c>
      <c r="E121" s="37"/>
      <c r="F121" s="36">
        <f>SUM(F99:F120)</f>
        <v>-5743508</v>
      </c>
      <c r="G121" s="37"/>
      <c r="H121" s="195">
        <f>SUM(H99:H120)</f>
        <v>-6602553</v>
      </c>
      <c r="I121" s="37"/>
      <c r="J121" s="36">
        <f>SUM(J99:J120)</f>
        <v>-21311340</v>
      </c>
    </row>
    <row r="122" spans="1:11" s="24" customFormat="1" ht="20.25" customHeight="1">
      <c r="A122" s="92" t="s">
        <v>0</v>
      </c>
      <c r="B122" s="93"/>
      <c r="C122" s="74"/>
      <c r="D122" s="94"/>
      <c r="E122" s="95"/>
      <c r="F122" s="94"/>
      <c r="G122" s="95"/>
      <c r="H122" s="107"/>
      <c r="I122" s="95"/>
      <c r="J122" s="107"/>
    </row>
    <row r="123" spans="1:11" s="12" customFormat="1" ht="20.25" customHeight="1">
      <c r="A123" s="92" t="s">
        <v>1</v>
      </c>
      <c r="B123" s="93"/>
      <c r="C123" s="74"/>
      <c r="D123" s="80"/>
      <c r="E123" s="80"/>
      <c r="F123" s="80"/>
      <c r="G123" s="80"/>
      <c r="H123" s="80"/>
      <c r="I123" s="80"/>
      <c r="J123" s="80"/>
    </row>
    <row r="124" spans="1:11" s="12" customFormat="1" ht="20.25" customHeight="1">
      <c r="A124" s="96" t="s">
        <v>227</v>
      </c>
      <c r="B124" s="97"/>
      <c r="C124" s="74"/>
      <c r="D124" s="80"/>
      <c r="E124" s="80"/>
      <c r="F124" s="80"/>
      <c r="G124" s="80"/>
      <c r="H124" s="80"/>
      <c r="I124" s="80"/>
      <c r="J124" s="80"/>
    </row>
    <row r="125" spans="1:11" ht="21" customHeight="1">
      <c r="A125" s="98"/>
      <c r="B125" s="98"/>
      <c r="C125" s="98"/>
      <c r="D125" s="11"/>
      <c r="F125" s="11"/>
      <c r="H125" s="285" t="s">
        <v>3</v>
      </c>
      <c r="I125" s="285"/>
      <c r="J125" s="285"/>
    </row>
    <row r="126" spans="1:11" s="12" customFormat="1" ht="21.65" customHeight="1">
      <c r="A126" s="93"/>
      <c r="B126" s="93"/>
      <c r="C126" s="74"/>
      <c r="D126" s="283" t="s">
        <v>4</v>
      </c>
      <c r="E126" s="283"/>
      <c r="F126" s="283"/>
      <c r="G126" s="283"/>
      <c r="H126" s="283" t="s">
        <v>5</v>
      </c>
      <c r="I126" s="283"/>
      <c r="J126" s="283"/>
    </row>
    <row r="127" spans="1:11" s="12" customFormat="1" ht="21.65" customHeight="1">
      <c r="A127" s="93"/>
      <c r="B127" s="93"/>
      <c r="C127" s="74"/>
      <c r="D127" s="279" t="s">
        <v>6</v>
      </c>
      <c r="E127" s="279"/>
      <c r="F127" s="279"/>
      <c r="G127" s="279"/>
      <c r="H127" s="286" t="s">
        <v>7</v>
      </c>
      <c r="I127" s="286"/>
      <c r="J127" s="286"/>
    </row>
    <row r="128" spans="1:11" s="12" customFormat="1" ht="21.65" customHeight="1">
      <c r="A128" s="93"/>
      <c r="B128" s="93"/>
      <c r="C128" s="80"/>
      <c r="D128" s="284" t="s">
        <v>93</v>
      </c>
      <c r="E128" s="284"/>
      <c r="F128" s="284"/>
      <c r="G128" s="28"/>
      <c r="H128" s="284" t="s">
        <v>93</v>
      </c>
      <c r="I128" s="284"/>
      <c r="J128" s="284"/>
    </row>
    <row r="129" spans="1:11" s="12" customFormat="1" ht="21.65" customHeight="1">
      <c r="A129" s="93"/>
      <c r="B129" s="93"/>
      <c r="C129" s="54" t="s">
        <v>10</v>
      </c>
      <c r="D129" s="254">
        <v>2022</v>
      </c>
      <c r="E129" s="60"/>
      <c r="F129" s="254">
        <v>2021</v>
      </c>
      <c r="G129" s="60"/>
      <c r="H129" s="254">
        <v>2022</v>
      </c>
      <c r="I129" s="60"/>
      <c r="J129" s="254">
        <v>2021</v>
      </c>
    </row>
    <row r="130" spans="1:11" s="12" customFormat="1" ht="6.75" customHeight="1">
      <c r="A130" s="93"/>
      <c r="B130" s="93"/>
      <c r="C130" s="74"/>
      <c r="D130" s="30"/>
      <c r="E130" s="31"/>
      <c r="F130" s="30"/>
      <c r="G130" s="31"/>
      <c r="H130" s="30"/>
      <c r="I130" s="31"/>
      <c r="J130" s="30"/>
    </row>
    <row r="131" spans="1:11" ht="23.25" customHeight="1">
      <c r="A131" s="53" t="s">
        <v>340</v>
      </c>
      <c r="B131" s="93"/>
      <c r="C131" s="74"/>
      <c r="D131" s="52"/>
      <c r="E131" s="52"/>
      <c r="F131" s="52"/>
      <c r="G131" s="52"/>
      <c r="H131" s="52"/>
      <c r="I131" s="52"/>
      <c r="J131" s="52"/>
    </row>
    <row r="132" spans="1:11" ht="23.25" customHeight="1">
      <c r="A132" s="53" t="s">
        <v>318</v>
      </c>
      <c r="B132" s="61"/>
      <c r="C132" s="74"/>
      <c r="D132" s="33">
        <f>SUM(D64,D87,D121)</f>
        <v>-5038026</v>
      </c>
      <c r="E132" s="41"/>
      <c r="F132" s="33">
        <f>SUM(F64,F87,F121)</f>
        <v>-22028532</v>
      </c>
      <c r="G132" s="41"/>
      <c r="H132" s="33">
        <f>SUM(H64,H87,H121)</f>
        <v>-776434</v>
      </c>
      <c r="I132" s="41"/>
      <c r="J132" s="33">
        <f>SUM(J64,J87,J121)</f>
        <v>-133716</v>
      </c>
    </row>
    <row r="133" spans="1:11" ht="23.25" customHeight="1">
      <c r="A133" s="53" t="s">
        <v>368</v>
      </c>
      <c r="B133" s="61"/>
      <c r="C133" s="74"/>
      <c r="D133" s="33"/>
      <c r="E133" s="41"/>
      <c r="F133" s="33"/>
      <c r="G133" s="41"/>
      <c r="H133" s="33"/>
      <c r="I133" s="41"/>
      <c r="J133" s="33"/>
    </row>
    <row r="134" spans="1:11" ht="23.25" customHeight="1">
      <c r="A134" s="53" t="s">
        <v>369</v>
      </c>
      <c r="B134" s="61"/>
      <c r="C134" s="74"/>
      <c r="D134" s="47">
        <v>-721188</v>
      </c>
      <c r="F134" s="47">
        <v>2907900</v>
      </c>
      <c r="H134" s="47">
        <v>0</v>
      </c>
      <c r="J134" s="47">
        <v>168</v>
      </c>
    </row>
    <row r="135" spans="1:11" ht="23.25" customHeight="1">
      <c r="A135" s="93" t="s">
        <v>370</v>
      </c>
      <c r="B135" s="108"/>
      <c r="C135" s="109"/>
      <c r="D135" s="51">
        <f>SUM(D132:D134)</f>
        <v>-5759214</v>
      </c>
      <c r="E135" s="37"/>
      <c r="F135" s="51">
        <f>SUM(F132:F134)</f>
        <v>-19120632</v>
      </c>
      <c r="G135" s="37"/>
      <c r="H135" s="51">
        <f>SUM(H132:H134)</f>
        <v>-776434</v>
      </c>
      <c r="I135" s="37"/>
      <c r="J135" s="51">
        <f>SUM(J132:J134)</f>
        <v>-133548</v>
      </c>
    </row>
    <row r="136" spans="1:11" ht="23.25" customHeight="1">
      <c r="A136" s="53" t="s">
        <v>276</v>
      </c>
      <c r="B136" s="61"/>
      <c r="C136" s="74"/>
      <c r="D136" s="33">
        <v>35285883</v>
      </c>
      <c r="F136" s="33">
        <v>54406515</v>
      </c>
      <c r="H136" s="33">
        <v>2678546</v>
      </c>
      <c r="J136" s="33">
        <v>2812094</v>
      </c>
    </row>
    <row r="137" spans="1:11" ht="23.25" customHeight="1" thickBot="1">
      <c r="A137" s="93" t="s">
        <v>277</v>
      </c>
      <c r="B137" s="93"/>
      <c r="D137" s="48">
        <f>SUM(D135:D136)</f>
        <v>29526669</v>
      </c>
      <c r="E137" s="37"/>
      <c r="F137" s="48">
        <f>SUM(F135:F136)</f>
        <v>35285883</v>
      </c>
      <c r="G137" s="37"/>
      <c r="H137" s="48">
        <f>SUM(H135:H136)</f>
        <v>1902112</v>
      </c>
      <c r="I137" s="37"/>
      <c r="J137" s="48">
        <f>SUM(J135:J136)</f>
        <v>2678546</v>
      </c>
      <c r="K137" s="88"/>
    </row>
    <row r="138" spans="1:11" ht="12.5" customHeight="1" thickTop="1">
      <c r="D138" s="39"/>
      <c r="E138" s="39"/>
      <c r="F138" s="39"/>
      <c r="G138" s="39"/>
      <c r="H138" s="39"/>
      <c r="I138" s="39"/>
      <c r="J138" s="39"/>
    </row>
    <row r="139" spans="1:11" ht="23.25" customHeight="1">
      <c r="A139" s="105" t="s">
        <v>278</v>
      </c>
      <c r="B139" s="110"/>
    </row>
    <row r="140" spans="1:11" ht="23.25" customHeight="1">
      <c r="A140" s="105" t="s">
        <v>279</v>
      </c>
      <c r="B140" s="110"/>
    </row>
    <row r="141" spans="1:11" ht="22.5" customHeight="1">
      <c r="A141" s="97" t="s">
        <v>280</v>
      </c>
      <c r="B141" s="104" t="s">
        <v>12</v>
      </c>
      <c r="C141" s="110"/>
      <c r="D141" s="111"/>
      <c r="E141" s="111"/>
      <c r="F141" s="111"/>
      <c r="G141" s="111"/>
      <c r="H141" s="111"/>
      <c r="I141" s="111"/>
      <c r="J141" s="111"/>
    </row>
    <row r="142" spans="1:11" ht="22.5" customHeight="1">
      <c r="A142" s="80"/>
      <c r="B142" s="101" t="s">
        <v>281</v>
      </c>
      <c r="D142" s="111"/>
      <c r="E142" s="111"/>
      <c r="F142" s="111"/>
      <c r="G142" s="111"/>
      <c r="H142" s="111"/>
      <c r="I142" s="111"/>
      <c r="J142" s="111"/>
    </row>
    <row r="143" spans="1:11" ht="22.5" customHeight="1">
      <c r="A143" s="80"/>
      <c r="B143" s="53" t="s">
        <v>12</v>
      </c>
      <c r="C143" s="54">
        <v>6</v>
      </c>
      <c r="D143" s="111">
        <v>32949705</v>
      </c>
      <c r="E143" s="111"/>
      <c r="F143" s="111">
        <v>36686058</v>
      </c>
      <c r="G143" s="111"/>
      <c r="H143" s="111">
        <v>1902112</v>
      </c>
      <c r="I143" s="111"/>
      <c r="J143" s="111">
        <v>2678546</v>
      </c>
    </row>
    <row r="144" spans="1:11" ht="22.5" customHeight="1">
      <c r="A144" s="80"/>
      <c r="B144" s="53" t="s">
        <v>282</v>
      </c>
      <c r="C144" s="54">
        <v>18</v>
      </c>
      <c r="D144" s="112">
        <v>-3423036</v>
      </c>
      <c r="E144" s="111"/>
      <c r="F144" s="112">
        <v>-1400175</v>
      </c>
      <c r="G144" s="111"/>
      <c r="H144" s="47">
        <v>0</v>
      </c>
      <c r="I144" s="113"/>
      <c r="J144" s="47">
        <v>0</v>
      </c>
    </row>
    <row r="145" spans="1:10" ht="22.5" customHeight="1" thickBot="1">
      <c r="A145" s="104"/>
      <c r="B145" s="93" t="s">
        <v>283</v>
      </c>
      <c r="C145" s="110"/>
      <c r="D145" s="42">
        <f>SUM(D143:D144)</f>
        <v>29526669</v>
      </c>
      <c r="E145" s="113"/>
      <c r="F145" s="42">
        <f>SUM(F143:F144)</f>
        <v>35285883</v>
      </c>
      <c r="G145" s="113"/>
      <c r="H145" s="114">
        <f>SUM(H143:H144)</f>
        <v>1902112</v>
      </c>
      <c r="I145" s="113"/>
      <c r="J145" s="114">
        <f>SUM(J143:J144)</f>
        <v>2678546</v>
      </c>
    </row>
    <row r="146" spans="1:10" s="12" customFormat="1" ht="11.5" customHeight="1" thickTop="1">
      <c r="A146" s="97"/>
      <c r="B146" s="97"/>
      <c r="C146" s="74"/>
      <c r="D146" s="80"/>
      <c r="E146" s="80"/>
      <c r="F146" s="80"/>
      <c r="G146" s="80"/>
      <c r="H146" s="80"/>
      <c r="I146" s="80"/>
      <c r="J146" s="80"/>
    </row>
    <row r="147" spans="1:10" ht="23.25" customHeight="1">
      <c r="A147" s="97" t="s">
        <v>284</v>
      </c>
      <c r="B147" s="93" t="s">
        <v>285</v>
      </c>
      <c r="E147" s="32"/>
      <c r="G147" s="32"/>
      <c r="H147" s="32"/>
      <c r="I147" s="32"/>
      <c r="J147" s="32"/>
    </row>
    <row r="148" spans="1:10" ht="7" customHeight="1"/>
    <row r="149" spans="1:10" ht="23.25" customHeight="1">
      <c r="B149" s="53" t="s">
        <v>374</v>
      </c>
      <c r="C149" s="74"/>
      <c r="D149" s="80"/>
      <c r="E149" s="80"/>
      <c r="F149" s="80"/>
      <c r="G149" s="80"/>
      <c r="H149" s="80"/>
      <c r="I149" s="80"/>
      <c r="J149" s="80"/>
    </row>
    <row r="150" spans="1:10" ht="7" customHeight="1">
      <c r="B150" s="55"/>
      <c r="C150" s="74"/>
      <c r="D150" s="80"/>
      <c r="E150" s="80"/>
      <c r="F150" s="80"/>
      <c r="G150" s="80"/>
      <c r="H150" s="80"/>
      <c r="I150" s="80"/>
      <c r="J150" s="80"/>
    </row>
    <row r="151" spans="1:10" ht="23.25" customHeight="1">
      <c r="B151" s="53" t="s">
        <v>375</v>
      </c>
      <c r="C151" s="74"/>
      <c r="D151" s="80"/>
      <c r="E151" s="80"/>
      <c r="F151" s="80"/>
      <c r="G151" s="80"/>
      <c r="H151" s="80"/>
      <c r="I151" s="80"/>
      <c r="J151" s="80"/>
    </row>
    <row r="152" spans="1:10" s="52" customFormat="1" ht="23.25" customHeight="1">
      <c r="B152" s="53" t="s">
        <v>342</v>
      </c>
      <c r="C152" s="54"/>
      <c r="D152" s="32"/>
      <c r="E152" s="11"/>
      <c r="F152" s="32"/>
      <c r="G152" s="11"/>
      <c r="H152" s="11"/>
      <c r="I152" s="11"/>
      <c r="J152" s="11"/>
    </row>
    <row r="153" spans="1:10" ht="7" customHeight="1">
      <c r="B153" s="55" t="s">
        <v>286</v>
      </c>
      <c r="C153" s="74"/>
      <c r="D153" s="80"/>
      <c r="E153" s="80"/>
      <c r="F153" s="80"/>
      <c r="G153" s="80"/>
      <c r="H153" s="80"/>
      <c r="I153" s="80"/>
      <c r="J153" s="80"/>
    </row>
    <row r="154" spans="1:10" s="52" customFormat="1" ht="23.25" customHeight="1">
      <c r="B154" s="52" t="s">
        <v>377</v>
      </c>
    </row>
    <row r="155" spans="1:10" s="52" customFormat="1" ht="23.25" customHeight="1">
      <c r="B155" s="52" t="s">
        <v>378</v>
      </c>
      <c r="C155" s="54"/>
      <c r="D155" s="32"/>
      <c r="E155" s="11"/>
      <c r="F155" s="32"/>
      <c r="G155" s="11"/>
      <c r="H155" s="11"/>
      <c r="I155" s="11"/>
      <c r="J155" s="11"/>
    </row>
    <row r="156" spans="1:10" s="52" customFormat="1" ht="23.25" customHeight="1">
      <c r="B156" s="52" t="s">
        <v>356</v>
      </c>
      <c r="C156" s="54"/>
      <c r="D156" s="32"/>
      <c r="E156" s="11"/>
      <c r="F156" s="32"/>
      <c r="G156" s="11"/>
      <c r="H156" s="11"/>
      <c r="I156" s="11"/>
      <c r="J156" s="11"/>
    </row>
    <row r="157" spans="1:10" s="52" customFormat="1" ht="7" customHeight="1">
      <c r="C157" s="54"/>
      <c r="D157" s="32"/>
      <c r="E157" s="11"/>
      <c r="F157" s="32"/>
      <c r="G157" s="11"/>
      <c r="H157" s="11"/>
      <c r="I157" s="11"/>
      <c r="J157" s="11"/>
    </row>
    <row r="158" spans="1:10" s="52" customFormat="1" ht="23.25" customHeight="1">
      <c r="B158" s="52" t="s">
        <v>371</v>
      </c>
      <c r="C158" s="54"/>
      <c r="D158" s="32"/>
      <c r="E158" s="11"/>
      <c r="F158" s="32"/>
      <c r="G158" s="11"/>
      <c r="H158" s="11"/>
      <c r="I158" s="11"/>
      <c r="J158" s="11"/>
    </row>
    <row r="159" spans="1:10" s="274" customFormat="1" ht="23.25" customHeight="1">
      <c r="B159" s="274" t="s">
        <v>389</v>
      </c>
      <c r="C159" s="54"/>
      <c r="D159" s="220"/>
      <c r="E159" s="41"/>
      <c r="F159" s="220"/>
      <c r="G159" s="41"/>
      <c r="H159" s="41"/>
      <c r="I159" s="41"/>
      <c r="J159" s="41"/>
    </row>
    <row r="160" spans="1:10" ht="7" customHeight="1">
      <c r="B160" s="55" t="s">
        <v>303</v>
      </c>
      <c r="C160" s="74"/>
      <c r="D160" s="80"/>
      <c r="E160" s="80"/>
      <c r="F160" s="80"/>
      <c r="G160" s="80"/>
      <c r="H160" s="80"/>
      <c r="I160" s="80"/>
      <c r="J160" s="80"/>
    </row>
    <row r="161" spans="2:11" ht="23.5" customHeight="1">
      <c r="B161" s="155" t="s">
        <v>372</v>
      </c>
      <c r="C161" s="74"/>
      <c r="D161" s="80"/>
      <c r="E161" s="80"/>
      <c r="F161" s="80"/>
      <c r="G161" s="80"/>
      <c r="H161" s="80"/>
      <c r="I161" s="80"/>
      <c r="J161" s="80"/>
    </row>
    <row r="162" spans="2:11" ht="23.5" customHeight="1">
      <c r="B162" s="155" t="s">
        <v>373</v>
      </c>
      <c r="C162" s="74"/>
      <c r="D162" s="80"/>
      <c r="E162" s="80"/>
      <c r="F162" s="80"/>
      <c r="G162" s="80"/>
      <c r="H162" s="80"/>
      <c r="I162" s="80"/>
      <c r="J162" s="80"/>
      <c r="K162" s="52"/>
    </row>
    <row r="163" spans="2:11" ht="7" customHeight="1">
      <c r="B163" s="55"/>
      <c r="C163" s="74"/>
      <c r="D163" s="80"/>
      <c r="E163" s="80"/>
      <c r="F163" s="80"/>
      <c r="G163" s="80"/>
      <c r="H163" s="80"/>
      <c r="I163" s="80"/>
      <c r="J163" s="80"/>
      <c r="K163" s="52"/>
    </row>
    <row r="164" spans="2:11" s="52" customFormat="1" ht="23" customHeight="1">
      <c r="B164" s="52" t="s">
        <v>379</v>
      </c>
      <c r="C164" s="54"/>
      <c r="D164" s="32"/>
      <c r="E164" s="11"/>
      <c r="F164" s="32"/>
      <c r="G164" s="11"/>
      <c r="H164" s="11"/>
      <c r="I164" s="11"/>
      <c r="J164" s="11"/>
    </row>
    <row r="165" spans="2:11" ht="23.25" customHeight="1">
      <c r="B165" s="52" t="s">
        <v>382</v>
      </c>
      <c r="K165" s="52"/>
    </row>
    <row r="166" spans="2:11" ht="23.25" customHeight="1">
      <c r="B166" s="52" t="s">
        <v>387</v>
      </c>
    </row>
    <row r="167" spans="2:11" ht="7" customHeight="1"/>
    <row r="168" spans="2:11" ht="23.25" customHeight="1">
      <c r="B168" s="52" t="s">
        <v>376</v>
      </c>
      <c r="K168" s="52"/>
    </row>
    <row r="169" spans="2:11" ht="23.25" customHeight="1">
      <c r="B169" s="52" t="s">
        <v>388</v>
      </c>
    </row>
    <row r="170" spans="2:11" ht="23.25" customHeight="1">
      <c r="B170" s="52" t="s">
        <v>381</v>
      </c>
    </row>
  </sheetData>
  <mergeCells count="31">
    <mergeCell ref="H4:J4"/>
    <mergeCell ref="H45:J45"/>
    <mergeCell ref="H92:J92"/>
    <mergeCell ref="H125:J125"/>
    <mergeCell ref="D128:F128"/>
    <mergeCell ref="H128:J128"/>
    <mergeCell ref="H127:J127"/>
    <mergeCell ref="D127:G127"/>
    <mergeCell ref="D126:G126"/>
    <mergeCell ref="H126:J126"/>
    <mergeCell ref="H5:J5"/>
    <mergeCell ref="H6:J6"/>
    <mergeCell ref="D5:G5"/>
    <mergeCell ref="D6:G6"/>
    <mergeCell ref="D7:F7"/>
    <mergeCell ref="H7:J7"/>
    <mergeCell ref="D48:F48"/>
    <mergeCell ref="H48:J48"/>
    <mergeCell ref="A51:C51"/>
    <mergeCell ref="A121:C121"/>
    <mergeCell ref="H93:J93"/>
    <mergeCell ref="H94:J94"/>
    <mergeCell ref="D93:G93"/>
    <mergeCell ref="D94:G94"/>
    <mergeCell ref="D95:F95"/>
    <mergeCell ref="H95:J95"/>
    <mergeCell ref="A10:C10"/>
    <mergeCell ref="H46:J46"/>
    <mergeCell ref="H47:J47"/>
    <mergeCell ref="D46:G46"/>
    <mergeCell ref="D47:G47"/>
  </mergeCells>
  <pageMargins left="0.7" right="0.7" top="0.48" bottom="0.5" header="0.5" footer="0.5"/>
  <pageSetup paperSize="9" scale="77" firstPageNumber="18" fitToHeight="4" orientation="portrait" useFirstPageNumber="1" r:id="rId1"/>
  <headerFooter>
    <oddFooter>&amp;L The accompanying notes are an integral part of these financial statements.
&amp;C&amp;12 &amp;P</oddFooter>
  </headerFooter>
  <rowBreaks count="3" manualBreakCount="3">
    <brk id="41" max="9" man="1"/>
    <brk id="88" max="9" man="1"/>
    <brk id="121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BS 6-9</vt:lpstr>
      <vt:lpstr>PL 10-13</vt:lpstr>
      <vt:lpstr>SH14</vt:lpstr>
      <vt:lpstr>SH15</vt:lpstr>
      <vt:lpstr>SH16-17</vt:lpstr>
      <vt:lpstr>CF 18-21</vt:lpstr>
      <vt:lpstr>'CF 18-21'!_Hlk120336604</vt:lpstr>
      <vt:lpstr>'BS 6-9'!Print_Area</vt:lpstr>
      <vt:lpstr>'CF 18-21'!Print_Area</vt:lpstr>
      <vt:lpstr>'PL 10-13'!Print_Area</vt:lpstr>
      <vt:lpstr>'SH14'!Print_Area</vt:lpstr>
      <vt:lpstr>'SH15'!Print_Area</vt:lpstr>
      <vt:lpstr>'SH16-17'!Print_Area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Somjai, Nigonyanont</dc:creator>
  <cp:keywords/>
  <dc:description/>
  <cp:lastModifiedBy>PARADEE MEKKAWEE</cp:lastModifiedBy>
  <cp:revision/>
  <cp:lastPrinted>2023-02-24T11:32:59Z</cp:lastPrinted>
  <dcterms:created xsi:type="dcterms:W3CDTF">2005-02-11T01:43:17Z</dcterms:created>
  <dcterms:modified xsi:type="dcterms:W3CDTF">2023-02-28T02:33:21Z</dcterms:modified>
  <cp:category/>
  <cp:contentStatus/>
</cp:coreProperties>
</file>